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<sst xmlns="http://schemas.openxmlformats.org/spreadsheetml/2006/main" count="78" uniqueCount="68">
  <si>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Data</t>
  </si>
  <si>
    <t>R(m)=</t>
  </si>
  <si>
    <t>T(m)=</t>
  </si>
  <si>
    <t>Dimensions</t>
  </si>
  <si>
    <t>Conc.</t>
  </si>
  <si>
    <t>Mortar</t>
  </si>
  <si>
    <t>Marble</t>
  </si>
  <si>
    <t>Wt. of one step conc.</t>
  </si>
  <si>
    <t>L</t>
  </si>
  <si>
    <t>Cosө</t>
  </si>
  <si>
    <t>Sinө</t>
  </si>
  <si>
    <t>L'</t>
  </si>
  <si>
    <t>Wt. of Plaster</t>
  </si>
  <si>
    <t>Wt. of Mortar</t>
  </si>
  <si>
    <t>For the Runs</t>
  </si>
  <si>
    <t>For the Risers</t>
  </si>
  <si>
    <t>Wt. marble cover</t>
  </si>
  <si>
    <t>Total Load(KN/m)</t>
  </si>
  <si>
    <t>Total Load(KN)</t>
  </si>
  <si>
    <t>Wu(KN/m)</t>
  </si>
  <si>
    <t>Wt. of landing conc.</t>
  </si>
  <si>
    <t>Wt. of marble cover</t>
  </si>
  <si>
    <t>Total</t>
  </si>
  <si>
    <t>Reinforcement Provision</t>
  </si>
  <si>
    <t>As</t>
  </si>
  <si>
    <t>Material Property</t>
  </si>
  <si>
    <t>Steel</t>
  </si>
  <si>
    <t>Grade</t>
  </si>
  <si>
    <t>fyk</t>
  </si>
  <si>
    <t xml:space="preserve">Material </t>
  </si>
  <si>
    <t>Concrete</t>
  </si>
  <si>
    <t>S-300</t>
  </si>
  <si>
    <t>C-25</t>
  </si>
  <si>
    <t>Cantilevered Stair</t>
  </si>
  <si>
    <t>fck</t>
  </si>
  <si>
    <t>-</t>
  </si>
  <si>
    <t>Unit Wts.(in-KN/m)</t>
  </si>
  <si>
    <r>
      <t>LL(KN/m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 xml:space="preserve"> </t>
    </r>
  </si>
  <si>
    <t>No. of Tread=</t>
  </si>
  <si>
    <t>No. of Riser=</t>
  </si>
  <si>
    <t>Hor.L of a Flight(m)=</t>
  </si>
  <si>
    <t>Ht. of a Flight(m)=</t>
  </si>
  <si>
    <t>Lx Of Stair(m)=</t>
  </si>
  <si>
    <t>d of stair(mm)=</t>
  </si>
  <si>
    <t>D(mm)=</t>
  </si>
  <si>
    <t xml:space="preserve">d(mm)= </t>
  </si>
  <si>
    <t>Use     D(mm)=</t>
  </si>
  <si>
    <t>Total Wt.-for 1 Step</t>
  </si>
  <si>
    <t>Angles</t>
  </si>
  <si>
    <t>StairCase</t>
  </si>
  <si>
    <t>Landing</t>
  </si>
  <si>
    <t>Moment</t>
  </si>
  <si>
    <t>ρ</t>
  </si>
  <si>
    <t>F</t>
  </si>
  <si>
    <t>mm2</t>
  </si>
  <si>
    <t>Use</t>
  </si>
  <si>
    <t>Area Of Reinf.</t>
  </si>
  <si>
    <r>
      <t>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Calculated</t>
    </r>
  </si>
  <si>
    <r>
      <t>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Max.</t>
    </r>
  </si>
  <si>
    <r>
      <t>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Provided</t>
    </r>
  </si>
  <si>
    <r>
      <t>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Dist. Reinf</t>
    </r>
    <r>
      <rPr>
        <sz val="10"/>
        <rFont val="Arial"/>
        <family val="0"/>
      </rPr>
      <t>.</t>
    </r>
  </si>
  <si>
    <t>Total Wt. for landing</t>
  </si>
  <si>
    <t xml:space="preserve">          Note : Edit Red Cells Only</t>
  </si>
  <si>
    <t>Width of Landing(m)=</t>
  </si>
  <si>
    <t>Rxn. On the Beams(KN)</t>
  </si>
  <si>
    <t>From stair Case</t>
  </si>
  <si>
    <t>From Landing</t>
  </si>
  <si>
    <t>Spacing(in 1m width)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</si>
</sst>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b/>
      <i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31">
      <selection activeCell="E36" sqref="E36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8.7109375" style="0" customWidth="1"/>
    <col min="4" max="4" width="10.140625" style="0" customWidth="1"/>
    <col min="5" max="5" width="10.00390625" style="0" customWidth="1"/>
    <col min="6" max="6" width="10.57421875" style="0" customWidth="1"/>
    <col min="7" max="7" width="12.140625" style="0" customWidth="1"/>
    <col min="8" max="8" width="10.28125" style="0" customWidth="1"/>
  </cols>
  <sheetData>
    <row r="1" spans="1:9" ht="15.75">
      <c r="A1" s="44" t="s">
        <v>33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7" t="s">
        <v>62</v>
      </c>
      <c r="B2" s="47"/>
      <c r="C2" s="47"/>
      <c r="D2" s="47"/>
      <c r="E2" s="47"/>
      <c r="F2" s="47"/>
      <c r="G2" s="47"/>
      <c r="H2" s="47"/>
      <c r="I2" s="16"/>
    </row>
    <row r="3" spans="1:13" ht="12.75">
      <c r="A3" s="40" t="s">
        <v>0</v>
      </c>
      <c r="B3" s="40"/>
      <c r="C3" s="40"/>
      <c r="D3" s="40"/>
      <c r="E3" s="40"/>
      <c r="F3" s="40"/>
      <c r="G3" s="40"/>
      <c r="H3" s="40"/>
      <c r="I3" s="40"/>
      <c r="M3" s="2"/>
    </row>
    <row r="4" spans="1:13" ht="12.75">
      <c r="A4" s="40" t="s">
        <v>3</v>
      </c>
      <c r="B4" s="40"/>
      <c r="C4" s="1"/>
      <c r="D4" s="21" t="s">
        <v>29</v>
      </c>
      <c r="E4" s="46" t="s">
        <v>36</v>
      </c>
      <c r="F4" s="46"/>
      <c r="H4" s="15"/>
      <c r="I4" s="15"/>
      <c r="M4" s="2"/>
    </row>
    <row r="5" spans="1:9" ht="12.75">
      <c r="A5" s="2" t="s">
        <v>1</v>
      </c>
      <c r="B5" s="17">
        <v>0.15</v>
      </c>
      <c r="D5" s="24" t="s">
        <v>4</v>
      </c>
      <c r="E5" s="45">
        <v>25</v>
      </c>
      <c r="F5" s="45"/>
      <c r="I5" s="5"/>
    </row>
    <row r="6" spans="1:9" ht="12.75">
      <c r="A6" s="2" t="s">
        <v>2</v>
      </c>
      <c r="B6" s="37">
        <v>0.3</v>
      </c>
      <c r="C6" s="2"/>
      <c r="D6" s="24" t="s">
        <v>5</v>
      </c>
      <c r="E6" s="45">
        <v>23</v>
      </c>
      <c r="F6" s="45"/>
      <c r="I6" s="5"/>
    </row>
    <row r="7" spans="1:9" ht="14.25">
      <c r="A7" s="2" t="s">
        <v>37</v>
      </c>
      <c r="B7" s="17">
        <v>3</v>
      </c>
      <c r="D7" s="24" t="s">
        <v>6</v>
      </c>
      <c r="E7" s="45">
        <v>27</v>
      </c>
      <c r="F7" s="45"/>
      <c r="I7" s="5"/>
    </row>
    <row r="8" spans="1:2" ht="12.75">
      <c r="A8" s="2" t="s">
        <v>38</v>
      </c>
      <c r="B8" s="17">
        <v>9</v>
      </c>
    </row>
    <row r="9" spans="1:11" ht="12.75">
      <c r="A9" s="2" t="s">
        <v>39</v>
      </c>
      <c r="B9" s="14">
        <f>B8+1</f>
        <v>10</v>
      </c>
      <c r="D9" s="46" t="s">
        <v>25</v>
      </c>
      <c r="E9" s="46"/>
      <c r="F9" s="46"/>
      <c r="G9" s="46"/>
      <c r="I9" s="5"/>
      <c r="K9" s="14"/>
    </row>
    <row r="10" spans="1:7" ht="12.75">
      <c r="A10" s="2" t="s">
        <v>40</v>
      </c>
      <c r="B10" s="7">
        <f>B6*B8</f>
        <v>2.6999999999999997</v>
      </c>
      <c r="D10" s="21" t="s">
        <v>29</v>
      </c>
      <c r="E10" s="21" t="s">
        <v>27</v>
      </c>
      <c r="F10" s="20" t="s">
        <v>28</v>
      </c>
      <c r="G10" s="20" t="s">
        <v>34</v>
      </c>
    </row>
    <row r="11" spans="1:7" ht="12.75">
      <c r="A11" s="2" t="s">
        <v>41</v>
      </c>
      <c r="B11" s="7">
        <f>B5*B9</f>
        <v>1.5</v>
      </c>
      <c r="C11" s="13"/>
      <c r="D11" s="21" t="s">
        <v>26</v>
      </c>
      <c r="E11" s="22" t="s">
        <v>31</v>
      </c>
      <c r="F11" s="22">
        <v>300</v>
      </c>
      <c r="G11" s="20" t="s">
        <v>35</v>
      </c>
    </row>
    <row r="12" spans="1:7" ht="12.75">
      <c r="A12" s="2" t="s">
        <v>63</v>
      </c>
      <c r="B12" s="18">
        <v>2.4</v>
      </c>
      <c r="C12" s="13"/>
      <c r="D12" s="23" t="s">
        <v>30</v>
      </c>
      <c r="E12" s="22" t="s">
        <v>32</v>
      </c>
      <c r="F12" s="20" t="s">
        <v>35</v>
      </c>
      <c r="G12" s="22">
        <f>25/1.25</f>
        <v>20</v>
      </c>
    </row>
    <row r="13" spans="1:9" ht="12.75">
      <c r="A13" s="2" t="s">
        <v>42</v>
      </c>
      <c r="B13" s="18">
        <v>1.15</v>
      </c>
      <c r="C13" s="13"/>
      <c r="I13" s="17"/>
    </row>
    <row r="14" spans="1:2" ht="12.75">
      <c r="A14" s="2" t="s">
        <v>43</v>
      </c>
      <c r="B14" s="14">
        <f>((0.4+0.6*($F$11/400))*($B$13/10))*1000</f>
        <v>97.74999999999999</v>
      </c>
    </row>
    <row r="15" spans="1:7" ht="12.75">
      <c r="A15" s="2" t="s">
        <v>44</v>
      </c>
      <c r="B15" s="14">
        <f>B14+15+1.5*14</f>
        <v>133.75</v>
      </c>
      <c r="C15" s="3"/>
      <c r="D15" s="46" t="s">
        <v>48</v>
      </c>
      <c r="E15" s="46"/>
      <c r="F15" s="26"/>
      <c r="G15" s="27"/>
    </row>
    <row r="16" spans="1:5" ht="12.75">
      <c r="A16" s="2" t="s">
        <v>46</v>
      </c>
      <c r="B16" s="17">
        <v>150</v>
      </c>
      <c r="C16" s="3"/>
      <c r="D16" s="24" t="s">
        <v>8</v>
      </c>
      <c r="E16" s="25">
        <f>(($B$5^2)+($B$6^2))^0.5</f>
        <v>0.33541019662496846</v>
      </c>
    </row>
    <row r="17" spans="1:5" ht="12.75">
      <c r="A17" s="2" t="s">
        <v>45</v>
      </c>
      <c r="B17" s="14">
        <f>B16-15-1.5*14</f>
        <v>114</v>
      </c>
      <c r="D17" s="24" t="s">
        <v>9</v>
      </c>
      <c r="E17" s="25">
        <f>$B$6/E16</f>
        <v>0.8944271909999159</v>
      </c>
    </row>
    <row r="18" spans="1:5" ht="12.75">
      <c r="A18" s="2"/>
      <c r="B18" s="14"/>
      <c r="D18" s="24" t="s">
        <v>10</v>
      </c>
      <c r="E18" s="25">
        <f>$B$5/E16</f>
        <v>0.4472135954999579</v>
      </c>
    </row>
    <row r="19" spans="1:5" ht="12.75">
      <c r="A19" s="2"/>
      <c r="B19" s="14"/>
      <c r="D19" s="24" t="s">
        <v>11</v>
      </c>
      <c r="E19" s="25">
        <f>($B$16/1000)/E17</f>
        <v>0.16770509831248423</v>
      </c>
    </row>
    <row r="20" ht="12.75">
      <c r="A20" s="2"/>
    </row>
    <row r="21" spans="1:10" ht="12.75">
      <c r="A21" s="40" t="s">
        <v>47</v>
      </c>
      <c r="B21" s="40"/>
      <c r="C21" s="40"/>
      <c r="D21" s="40"/>
      <c r="E21" s="40"/>
      <c r="F21" s="40"/>
      <c r="G21" s="40"/>
      <c r="H21" s="40"/>
      <c r="I21" s="15"/>
      <c r="J21" s="15"/>
    </row>
    <row r="22" spans="1:2" ht="12.75">
      <c r="A22" s="4" t="s">
        <v>7</v>
      </c>
      <c r="B22" s="11">
        <f>0.5*(($E$19+B$5)+$E$19)*$B$6*$E$5</f>
        <v>1.8202882373436318</v>
      </c>
    </row>
    <row r="23" spans="1:7" ht="12.75">
      <c r="A23" s="4" t="s">
        <v>12</v>
      </c>
      <c r="B23">
        <f>0.02*$B$6*$E$6</f>
        <v>0.138</v>
      </c>
      <c r="F23" s="13"/>
      <c r="G23" s="13"/>
    </row>
    <row r="24" spans="1:7" ht="12.75">
      <c r="A24" s="6" t="s">
        <v>13</v>
      </c>
      <c r="F24" s="13"/>
      <c r="G24" s="13"/>
    </row>
    <row r="25" spans="1:7" ht="12.75">
      <c r="A25" s="4" t="s">
        <v>14</v>
      </c>
      <c r="B25">
        <f>$B$6*0.03*$E$6</f>
        <v>0.207</v>
      </c>
      <c r="F25" s="13"/>
      <c r="G25" s="13"/>
    </row>
    <row r="26" spans="1:2" ht="12.75">
      <c r="A26" s="4" t="s">
        <v>15</v>
      </c>
      <c r="B26">
        <f>B5*0.03*E6</f>
        <v>0.1035</v>
      </c>
    </row>
    <row r="27" spans="1:8" ht="12.75">
      <c r="A27" s="6" t="s">
        <v>16</v>
      </c>
      <c r="F27" s="15"/>
      <c r="G27" s="15"/>
      <c r="H27" s="8"/>
    </row>
    <row r="28" spans="1:2" ht="12.75">
      <c r="A28" s="4" t="s">
        <v>14</v>
      </c>
      <c r="B28">
        <f>$B$6*0.03*$E$7</f>
        <v>0.243</v>
      </c>
    </row>
    <row r="29" spans="1:2" ht="12.75">
      <c r="A29" s="4" t="s">
        <v>15</v>
      </c>
      <c r="B29">
        <f>B5*0.02*E7</f>
        <v>0.081</v>
      </c>
    </row>
    <row r="30" spans="1:2" ht="12.75">
      <c r="A30" s="34" t="s">
        <v>18</v>
      </c>
      <c r="B30" s="28">
        <f>SUM(B22:B29)</f>
        <v>2.5927882373436315</v>
      </c>
    </row>
    <row r="31" spans="1:10" ht="12.75">
      <c r="A31" s="34" t="s">
        <v>17</v>
      </c>
      <c r="B31" s="28">
        <f>B30/B6</f>
        <v>8.642627457812106</v>
      </c>
      <c r="F31" s="15"/>
      <c r="G31" s="15"/>
      <c r="H31" s="15"/>
      <c r="I31" s="15"/>
      <c r="J31" s="15"/>
    </row>
    <row r="33" spans="1:7" ht="12.75">
      <c r="A33" s="1" t="s">
        <v>19</v>
      </c>
      <c r="B33" s="33">
        <f>1.3*B31+1.6*B7</f>
        <v>16.035415695155738</v>
      </c>
      <c r="G33" s="3"/>
    </row>
    <row r="34" spans="1:7" ht="12.75">
      <c r="A34" s="9"/>
      <c r="B34" s="7"/>
      <c r="G34" s="3"/>
    </row>
    <row r="35" spans="1:8" ht="12.75">
      <c r="A35" s="40" t="s">
        <v>61</v>
      </c>
      <c r="B35" s="40"/>
      <c r="C35" s="40"/>
      <c r="D35" s="40"/>
      <c r="E35" s="40"/>
      <c r="F35" s="40"/>
      <c r="G35" s="40"/>
      <c r="H35" s="40"/>
    </row>
    <row r="36" spans="1:7" ht="12.75">
      <c r="A36" s="43" t="s">
        <v>20</v>
      </c>
      <c r="B36" s="43"/>
      <c r="C36">
        <f>($B$16/1000)*$E$5</f>
        <v>3.75</v>
      </c>
      <c r="G36" s="3"/>
    </row>
    <row r="37" spans="1:7" ht="12.75">
      <c r="A37" s="43" t="s">
        <v>21</v>
      </c>
      <c r="B37" s="43"/>
      <c r="C37">
        <f>0.02*$E$7</f>
        <v>0.54</v>
      </c>
      <c r="G37" s="3"/>
    </row>
    <row r="38" spans="1:7" ht="12.75">
      <c r="A38" s="43" t="s">
        <v>13</v>
      </c>
      <c r="B38" s="43"/>
      <c r="C38">
        <f>0.03*$E$6</f>
        <v>0.69</v>
      </c>
      <c r="G38" s="3"/>
    </row>
    <row r="39" spans="1:7" ht="12.75">
      <c r="A39" s="43" t="s">
        <v>12</v>
      </c>
      <c r="B39" s="43"/>
      <c r="C39">
        <f>0.02*$E$6</f>
        <v>0.46</v>
      </c>
      <c r="G39" s="3"/>
    </row>
    <row r="40" spans="1:7" ht="12.75">
      <c r="A40" s="43" t="s">
        <v>22</v>
      </c>
      <c r="B40" s="43"/>
      <c r="C40">
        <f>SUM(C36:C39)</f>
        <v>5.44</v>
      </c>
      <c r="G40" s="3"/>
    </row>
    <row r="41" spans="1:7" ht="12.75">
      <c r="A41" s="40" t="s">
        <v>19</v>
      </c>
      <c r="B41" s="40"/>
      <c r="C41" s="7">
        <f>1.3*$C$40+1.6*$B$7</f>
        <v>11.872000000000002</v>
      </c>
      <c r="G41" s="3"/>
    </row>
    <row r="42" spans="1:8" ht="12.75">
      <c r="A42" s="40" t="s">
        <v>23</v>
      </c>
      <c r="B42" s="40"/>
      <c r="C42" s="40"/>
      <c r="D42" s="40"/>
      <c r="E42" s="40"/>
      <c r="F42" s="40"/>
      <c r="G42" s="40"/>
      <c r="H42" s="40"/>
    </row>
    <row r="43" spans="3:8" ht="12.75">
      <c r="C43" s="1" t="s">
        <v>51</v>
      </c>
      <c r="D43" s="32" t="s">
        <v>52</v>
      </c>
      <c r="E43" s="1" t="s">
        <v>24</v>
      </c>
      <c r="G43" s="29" t="s">
        <v>53</v>
      </c>
      <c r="H43" s="30" t="s">
        <v>54</v>
      </c>
    </row>
    <row r="44" spans="1:8" ht="12.75">
      <c r="A44" s="40" t="s">
        <v>56</v>
      </c>
      <c r="B44" s="1" t="s">
        <v>49</v>
      </c>
      <c r="C44" s="32">
        <f>$B$33*($B$13^2)/2</f>
        <v>10.60341862842173</v>
      </c>
      <c r="D44" s="36">
        <f>(1-(1-(2*$C44*10^6/(11.33*1000*130^2)))^0.5)*(11.33/260.87)</f>
        <v>0.002475669189456578</v>
      </c>
      <c r="E44" s="3">
        <f>$D44*$B$17*1000</f>
        <v>282.22628759804985</v>
      </c>
      <c r="F44" s="1" t="s">
        <v>55</v>
      </c>
      <c r="G44" s="19">
        <v>12</v>
      </c>
      <c r="H44" s="31">
        <f>3.14*G44^2/4</f>
        <v>113.04</v>
      </c>
    </row>
    <row r="45" spans="1:8" ht="12.75">
      <c r="A45" s="40"/>
      <c r="B45" s="1" t="s">
        <v>50</v>
      </c>
      <c r="C45" s="32">
        <f>$C$41*($B$12^2)/8</f>
        <v>8.54784</v>
      </c>
      <c r="D45" s="36">
        <f>(1-(1-(2*$C45*10^6/(11.33*1000*130^2)))^0.5)*(11.33/260.87)</f>
        <v>0.001984179733603565</v>
      </c>
      <c r="E45" s="3">
        <f>$D45*$B$17*1000</f>
        <v>226.1964896308064</v>
      </c>
      <c r="F45" s="1" t="s">
        <v>55</v>
      </c>
      <c r="G45" s="19">
        <v>12</v>
      </c>
      <c r="H45" s="31">
        <f>3.14*G45^2/4</f>
        <v>113.04</v>
      </c>
    </row>
    <row r="46" spans="1:7" ht="12.75">
      <c r="A46" s="1"/>
      <c r="B46" s="1"/>
      <c r="C46" s="3"/>
      <c r="G46" s="3"/>
    </row>
    <row r="47" spans="1:7" ht="12.75">
      <c r="A47" s="42"/>
      <c r="B47" s="42"/>
      <c r="C47" s="41" t="s">
        <v>57</v>
      </c>
      <c r="D47" s="42"/>
      <c r="E47" s="38" t="s">
        <v>58</v>
      </c>
      <c r="F47" s="39" t="s">
        <v>59</v>
      </c>
      <c r="G47" s="38" t="s">
        <v>60</v>
      </c>
    </row>
    <row r="48" spans="1:7" ht="12.75">
      <c r="A48" s="40" t="s">
        <v>67</v>
      </c>
      <c r="B48" s="1" t="s">
        <v>49</v>
      </c>
      <c r="C48" s="40" t="str">
        <f>"Φ"&amp;""&amp;$G44&amp;""&amp;"c/c"&amp;""&amp;ROUNDDOWN(1000/($E44/$H44),-1)&amp;""&amp;"mm"</f>
        <v>Φ12c/c400mm</v>
      </c>
      <c r="D48" s="40"/>
      <c r="E48" s="14">
        <v>300</v>
      </c>
      <c r="F48" s="17">
        <v>200</v>
      </c>
      <c r="G48" s="35">
        <v>300</v>
      </c>
    </row>
    <row r="49" spans="1:7" ht="12.75">
      <c r="A49" s="40"/>
      <c r="B49" s="1" t="s">
        <v>50</v>
      </c>
      <c r="C49" s="40" t="str">
        <f>"Φ"&amp;""&amp;$G45&amp;""&amp;"c/c"&amp;""&amp;ROUNDDOWN(1000/($E45/$H45),-1)&amp;""&amp;"mm"</f>
        <v>Φ12c/c490mm</v>
      </c>
      <c r="D49" s="40"/>
      <c r="E49" s="14">
        <v>300</v>
      </c>
      <c r="F49" s="17">
        <v>200</v>
      </c>
      <c r="G49" s="35">
        <v>300</v>
      </c>
    </row>
    <row r="50" spans="1:7" ht="12.75">
      <c r="A50" s="1"/>
      <c r="B50" s="1"/>
      <c r="C50" s="10"/>
      <c r="G50" s="3"/>
    </row>
    <row r="51" spans="1:7" ht="12.75">
      <c r="A51" s="1"/>
      <c r="B51" s="1"/>
      <c r="C51" s="10"/>
      <c r="G51" s="3"/>
    </row>
    <row r="52" spans="2:7" ht="12.75">
      <c r="B52" s="15"/>
      <c r="C52" s="15"/>
      <c r="D52" s="40" t="s">
        <v>64</v>
      </c>
      <c r="E52" s="40"/>
      <c r="F52" s="40"/>
      <c r="G52" s="3"/>
    </row>
    <row r="53" spans="2:7" ht="12.75">
      <c r="B53" s="40" t="s">
        <v>65</v>
      </c>
      <c r="C53" s="40"/>
      <c r="D53" s="7">
        <f>$B$33*$B$13</f>
        <v>18.440728049429097</v>
      </c>
      <c r="G53" s="3"/>
    </row>
    <row r="54" spans="2:4" ht="12.75">
      <c r="B54" s="40" t="s">
        <v>66</v>
      </c>
      <c r="C54" s="40"/>
      <c r="D54" s="7">
        <f>$C$41*$B$12/2</f>
        <v>14.246400000000001</v>
      </c>
    </row>
    <row r="56" ht="12.75">
      <c r="F56" s="12"/>
    </row>
  </sheetData>
  <mergeCells count="29">
    <mergeCell ref="A48:A49"/>
    <mergeCell ref="B53:C53"/>
    <mergeCell ref="A3:I3"/>
    <mergeCell ref="A21:E21"/>
    <mergeCell ref="A4:B4"/>
    <mergeCell ref="D9:G9"/>
    <mergeCell ref="D15:E15"/>
    <mergeCell ref="A42:H42"/>
    <mergeCell ref="A36:B36"/>
    <mergeCell ref="A40:B40"/>
    <mergeCell ref="A1:I1"/>
    <mergeCell ref="E5:F5"/>
    <mergeCell ref="E6:F6"/>
    <mergeCell ref="E7:F7"/>
    <mergeCell ref="E4:F4"/>
    <mergeCell ref="A2:H2"/>
    <mergeCell ref="F21:H21"/>
    <mergeCell ref="A35:H35"/>
    <mergeCell ref="A44:A45"/>
    <mergeCell ref="C47:D47"/>
    <mergeCell ref="A47:B47"/>
    <mergeCell ref="A41:B41"/>
    <mergeCell ref="A37:B37"/>
    <mergeCell ref="A38:B38"/>
    <mergeCell ref="A39:B39"/>
    <mergeCell ref="B54:C54"/>
    <mergeCell ref="D52:F52"/>
    <mergeCell ref="C48:D48"/>
    <mergeCell ref="C49:D4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abiy</dc:creator>
  <cp:keywords/>
  <dc:description/>
  <cp:lastModifiedBy>owner</cp:lastModifiedBy>
  <cp:lastPrinted>2006-09-14T00:08:17Z</cp:lastPrinted>
  <dcterms:created xsi:type="dcterms:W3CDTF">2005-04-18T06:17:41Z</dcterms:created>
  <dcterms:modified xsi:type="dcterms:W3CDTF">2006-11-07T04:10:56Z</dcterms:modified>
  <cp:category/>
  <cp:version/>
  <cp:contentType/>
  <cp:contentStatus/>
</cp:coreProperties>
</file>