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285" tabRatio="1000" activeTab="18"/>
  </bookViews>
  <sheets>
    <sheet name="P1" sheetId="1" r:id="rId1"/>
    <sheet name="2P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" sheetId="16" r:id="rId16"/>
    <sheet name="P17" sheetId="17" r:id="rId17"/>
    <sheet name="P18" sheetId="18" r:id="rId18"/>
    <sheet name="P1F2" sheetId="19" r:id="rId19"/>
    <sheet name="P2F2" sheetId="20" r:id="rId20"/>
    <sheet name="P3F2" sheetId="21" r:id="rId21"/>
    <sheet name="P4F2" sheetId="22" r:id="rId22"/>
    <sheet name="P5F2" sheetId="23" r:id="rId23"/>
    <sheet name="P6F2" sheetId="24" r:id="rId24"/>
    <sheet name="P7F2" sheetId="25" r:id="rId25"/>
    <sheet name="P8F2" sheetId="26" r:id="rId26"/>
    <sheet name="P9F2" sheetId="27" r:id="rId27"/>
    <sheet name="P10F2" sheetId="28" r:id="rId28"/>
    <sheet name="P11F2" sheetId="29" r:id="rId29"/>
    <sheet name="Sheet25" sheetId="30" r:id="rId30"/>
  </sheets>
  <definedNames/>
  <calcPr fullCalcOnLoad="1"/>
</workbook>
</file>

<file path=xl/sharedStrings.xml><?xml version="1.0" encoding="utf-8"?>
<sst xmlns="http://schemas.openxmlformats.org/spreadsheetml/2006/main" count="2681" uniqueCount="112">
  <si>
    <t>Mxs</t>
  </si>
  <si>
    <r>
      <t xml:space="preserve"> </t>
    </r>
    <r>
      <rPr>
        <b/>
        <sz val="10"/>
        <rFont val="Symbol"/>
        <family val="1"/>
      </rPr>
      <t>a</t>
    </r>
    <r>
      <rPr>
        <sz val="10"/>
        <rFont val="Times New Roman"/>
        <family val="1"/>
      </rPr>
      <t xml:space="preserve"> xs=</t>
    </r>
  </si>
  <si>
    <t xml:space="preserve">     Mxf</t>
  </si>
  <si>
    <t>Myf</t>
  </si>
  <si>
    <t>Mys</t>
  </si>
  <si>
    <t>Lx =</t>
  </si>
  <si>
    <r>
      <t>a</t>
    </r>
    <r>
      <rPr>
        <sz val="10"/>
        <rFont val="Times New Roman"/>
        <family val="1"/>
      </rPr>
      <t xml:space="preserve"> xf=</t>
    </r>
  </si>
  <si>
    <t>Ly =</t>
  </si>
  <si>
    <t>Ly/Lx</t>
  </si>
  <si>
    <r>
      <t>β</t>
    </r>
    <r>
      <rPr>
        <sz val="10"/>
        <rFont val="Times New Roman"/>
        <family val="1"/>
      </rPr>
      <t xml:space="preserve"> xc=</t>
    </r>
  </si>
  <si>
    <t>Check Thickness for Deflection</t>
  </si>
  <si>
    <t>d=(0.4 + 0.6(fyk/400))*Lx/βa</t>
  </si>
  <si>
    <t>d=</t>
  </si>
  <si>
    <t>mm</t>
  </si>
  <si>
    <t>&lt;127</t>
  </si>
  <si>
    <t>… okey</t>
  </si>
  <si>
    <r>
      <t>β</t>
    </r>
    <r>
      <rPr>
        <sz val="10"/>
        <rFont val="Times New Roman"/>
        <family val="1"/>
      </rPr>
      <t>xd=</t>
    </r>
  </si>
  <si>
    <t>Compute Moment</t>
  </si>
  <si>
    <t>Mi=</t>
  </si>
  <si>
    <r>
      <t>a</t>
    </r>
    <r>
      <rPr>
        <sz val="10"/>
        <rFont val="Times New Roman"/>
        <family val="1"/>
      </rPr>
      <t>i(GKd+QKd)*Lx2</t>
    </r>
  </si>
  <si>
    <t>Mys=</t>
  </si>
  <si>
    <t>KN-M</t>
  </si>
  <si>
    <t>Myf=</t>
  </si>
  <si>
    <t>βa for 2:1</t>
  </si>
  <si>
    <t>βa for 1:1</t>
  </si>
  <si>
    <t xml:space="preserve">Ratio </t>
  </si>
  <si>
    <t>βa calc</t>
  </si>
  <si>
    <t>Mxs=</t>
  </si>
  <si>
    <t>Mxf=</t>
  </si>
  <si>
    <t>Fyk=</t>
  </si>
  <si>
    <t>Compute Shear and Load Ttransfer to Beams</t>
  </si>
  <si>
    <t>Vi=</t>
  </si>
  <si>
    <t>βi(GKd+QKd)*Lx</t>
  </si>
  <si>
    <t>GKd=</t>
  </si>
  <si>
    <t>QKd=</t>
  </si>
  <si>
    <t>Vxc=</t>
  </si>
  <si>
    <t>KN/m</t>
  </si>
  <si>
    <r>
      <t>a</t>
    </r>
    <r>
      <rPr>
        <vertAlign val="subscript"/>
        <sz val="10"/>
        <rFont val="Times New Roman"/>
        <family val="1"/>
      </rPr>
      <t>ys=</t>
    </r>
  </si>
  <si>
    <r>
      <t>a</t>
    </r>
    <r>
      <rPr>
        <sz val="10"/>
        <rFont val="Times New Roman"/>
        <family val="1"/>
      </rPr>
      <t>xs=</t>
    </r>
  </si>
  <si>
    <t>Vxd=</t>
  </si>
  <si>
    <r>
      <t>a</t>
    </r>
    <r>
      <rPr>
        <vertAlign val="subscript"/>
        <sz val="10"/>
        <rFont val="Times New Roman"/>
        <family val="1"/>
      </rPr>
      <t>yf=</t>
    </r>
  </si>
  <si>
    <r>
      <t>a</t>
    </r>
    <r>
      <rPr>
        <sz val="10"/>
        <rFont val="Times New Roman"/>
        <family val="1"/>
      </rPr>
      <t>xf=</t>
    </r>
  </si>
  <si>
    <t>Vyc=</t>
  </si>
  <si>
    <t>Vyd=</t>
  </si>
  <si>
    <t>GKd(KN/m)=</t>
  </si>
  <si>
    <t>QKd(KN/m)=</t>
  </si>
  <si>
    <t xml:space="preserve">Calculate Shear Capacity </t>
  </si>
  <si>
    <t>βxc=</t>
  </si>
  <si>
    <t>βyc=</t>
  </si>
  <si>
    <t>Vc=</t>
  </si>
  <si>
    <t>0.25*fctd*k1*k2*bw*d</t>
  </si>
  <si>
    <t>βxd=</t>
  </si>
  <si>
    <t>βyd=</t>
  </si>
  <si>
    <t>&gt;Vcomputed</t>
  </si>
  <si>
    <t>fctd (KN/m2)</t>
  </si>
  <si>
    <t>Compute Rreinforcement</t>
  </si>
  <si>
    <t>k1=(1+50*ρ)</t>
  </si>
  <si>
    <t>ρ=</t>
  </si>
  <si>
    <t>(1-((1-(2*Mu/d^2*fcd)))^.5)*fcd/fyd</t>
  </si>
  <si>
    <t>d(m)=</t>
  </si>
  <si>
    <t>ρys=</t>
  </si>
  <si>
    <t>&gt;ρmin=</t>
  </si>
  <si>
    <t>k2=1.6-d</t>
  </si>
  <si>
    <t>ρyf=</t>
  </si>
  <si>
    <t>ρxs=</t>
  </si>
  <si>
    <t>d(m)</t>
  </si>
  <si>
    <t>ρxf=</t>
  </si>
  <si>
    <t>fcd(N/m2)</t>
  </si>
  <si>
    <t>fyd(N/m2)</t>
  </si>
  <si>
    <t>Ф8</t>
  </si>
  <si>
    <t>Ф10</t>
  </si>
  <si>
    <t>Ф12</t>
  </si>
  <si>
    <t>Ф14</t>
  </si>
  <si>
    <t>Ays=</t>
  </si>
  <si>
    <t>Ayf=</t>
  </si>
  <si>
    <t>Axs=</t>
  </si>
  <si>
    <t>Axf=</t>
  </si>
  <si>
    <t>Mxf</t>
  </si>
  <si>
    <t>((.4+.6(fyk/400))*Lx/βa</t>
  </si>
  <si>
    <t xml:space="preserve">             d=(0.4 + 0.6(fyk/400))*Lx/βa</t>
  </si>
  <si>
    <r>
      <t>a</t>
    </r>
    <r>
      <rPr>
        <sz val="10"/>
        <rFont val="Times New Roman"/>
        <family val="1"/>
      </rPr>
      <t>i(GKd+QKd)*Lx</t>
    </r>
    <r>
      <rPr>
        <vertAlign val="superscript"/>
        <sz val="10"/>
        <rFont val="Times New Roman"/>
        <family val="1"/>
      </rPr>
      <t>2</t>
    </r>
  </si>
  <si>
    <r>
      <t xml:space="preserve"> a</t>
    </r>
    <r>
      <rPr>
        <sz val="10"/>
        <rFont val="Times New Roman"/>
        <family val="1"/>
      </rPr>
      <t>xs=</t>
    </r>
  </si>
  <si>
    <t>&lt;ρmin=</t>
  </si>
  <si>
    <t xml:space="preserve">P-1 at 1st floor </t>
  </si>
  <si>
    <t xml:space="preserve">P-2 at 1st floor </t>
  </si>
  <si>
    <t xml:space="preserve">P-3 at 1st floor </t>
  </si>
  <si>
    <t xml:space="preserve">P-4 at 1st floor </t>
  </si>
  <si>
    <t xml:space="preserve">P-5 at 1st floor </t>
  </si>
  <si>
    <t xml:space="preserve">P-6 at 1st floor </t>
  </si>
  <si>
    <t xml:space="preserve">P-7 at 1st floor </t>
  </si>
  <si>
    <t xml:space="preserve">P-8 at 1st floor </t>
  </si>
  <si>
    <t xml:space="preserve">P-9 at 1st floor </t>
  </si>
  <si>
    <t xml:space="preserve">P-10 at 1st floor </t>
  </si>
  <si>
    <t xml:space="preserve">P-11 at 1st floor </t>
  </si>
  <si>
    <t xml:space="preserve">P-12 at 1st floor </t>
  </si>
  <si>
    <t xml:space="preserve">P-13 at 1st floor </t>
  </si>
  <si>
    <t xml:space="preserve">P-14 at 1st floor </t>
  </si>
  <si>
    <t xml:space="preserve">P-15 at 1st floor </t>
  </si>
  <si>
    <t xml:space="preserve">P-16 at 1st floor </t>
  </si>
  <si>
    <t xml:space="preserve">P-17 at 1st floor </t>
  </si>
  <si>
    <t xml:space="preserve">P-18 at 1st floor </t>
  </si>
  <si>
    <t xml:space="preserve">P-2 at 2nd floor </t>
  </si>
  <si>
    <t xml:space="preserve">P-3 at 2nd floor </t>
  </si>
  <si>
    <t xml:space="preserve">P-4 at 2nd floor </t>
  </si>
  <si>
    <t xml:space="preserve">P-5 at 2nd floor </t>
  </si>
  <si>
    <t xml:space="preserve">P-6 at 2nd floor </t>
  </si>
  <si>
    <t xml:space="preserve">P-7 at 2nd floor </t>
  </si>
  <si>
    <t xml:space="preserve">P-8 at 2nd floor </t>
  </si>
  <si>
    <t xml:space="preserve">P-9 at 2nd floor </t>
  </si>
  <si>
    <t xml:space="preserve">P-10 at 2nd floor </t>
  </si>
  <si>
    <t xml:space="preserve">P-11 at 2nd floor </t>
  </si>
  <si>
    <r>
      <t>S-1 at 1</t>
    </r>
    <r>
      <rPr>
        <b/>
        <vertAlign val="superscript"/>
        <sz val="18"/>
        <rFont val="Times New Roman"/>
        <family val="1"/>
      </rPr>
      <t>st</t>
    </r>
    <r>
      <rPr>
        <b/>
        <sz val="18"/>
        <rFont val="Times New Roman"/>
        <family val="1"/>
      </rPr>
      <t xml:space="preserve"> floor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</si>
</sst>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4">
    <font>
      <sz val="10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Symbol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Symbol"/>
      <family val="1"/>
    </font>
    <font>
      <vertAlign val="subscript"/>
      <sz val="10"/>
      <name val="Times New Roman"/>
      <family val="1"/>
    </font>
    <font>
      <b/>
      <sz val="11"/>
      <name val="Times New Roman"/>
      <family val="1"/>
    </font>
    <font>
      <sz val="14"/>
      <name val="Stylus BT"/>
      <family val="2"/>
    </font>
    <font>
      <sz val="10"/>
      <name val="Stylus BT"/>
      <family val="2"/>
    </font>
    <font>
      <vertAlign val="superscript"/>
      <sz val="10"/>
      <name val="Times New Roman"/>
      <family val="1"/>
    </font>
    <font>
      <b/>
      <vertAlign val="superscript"/>
      <sz val="1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1" xfId="0" applyFont="1" applyBorder="1" applyAlignment="1">
      <alignment/>
    </xf>
    <xf numFmtId="0" fontId="3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2" fontId="6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9" fillId="0" borderId="0" xfId="0" applyFont="1" applyAlignment="1">
      <alignment horizontal="center"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2" fontId="3" fillId="0" borderId="8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 quotePrefix="1">
      <alignment/>
    </xf>
    <xf numFmtId="0" fontId="3" fillId="0" borderId="24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3" fillId="0" borderId="9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4</xdr:row>
      <xdr:rowOff>114300</xdr:rowOff>
    </xdr:from>
    <xdr:to>
      <xdr:col>2</xdr:col>
      <xdr:colOff>171450</xdr:colOff>
      <xdr:row>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904875"/>
          <a:ext cx="3429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133350</xdr:rowOff>
    </xdr:from>
    <xdr:to>
      <xdr:col>2</xdr:col>
      <xdr:colOff>28575</xdr:colOff>
      <xdr:row>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762000"/>
          <a:ext cx="76200" cy="2952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171450</xdr:rowOff>
    </xdr:from>
    <xdr:to>
      <xdr:col>3</xdr:col>
      <xdr:colOff>9525</xdr:colOff>
      <xdr:row>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314325" y="62865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142875</xdr:rowOff>
    </xdr:from>
    <xdr:to>
      <xdr:col>3</xdr:col>
      <xdr:colOff>0</xdr:colOff>
      <xdr:row>7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1543050" y="600075"/>
          <a:ext cx="0" cy="7334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</xdr:row>
      <xdr:rowOff>95250</xdr:rowOff>
    </xdr:from>
    <xdr:to>
      <xdr:col>3</xdr:col>
      <xdr:colOff>180975</xdr:colOff>
      <xdr:row>5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43025" y="885825"/>
          <a:ext cx="381000" cy="2381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95250</xdr:rowOff>
    </xdr:from>
    <xdr:to>
      <xdr:col>2</xdr:col>
      <xdr:colOff>190500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733425" y="552450"/>
          <a:ext cx="381000" cy="2381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3</xdr:col>
      <xdr:colOff>9525</xdr:colOff>
      <xdr:row>7</xdr:row>
      <xdr:rowOff>9525</xdr:rowOff>
    </xdr:to>
    <xdr:sp>
      <xdr:nvSpPr>
        <xdr:cNvPr id="7" name="Line 7"/>
        <xdr:cNvSpPr>
          <a:spLocks/>
        </xdr:cNvSpPr>
      </xdr:nvSpPr>
      <xdr:spPr>
        <a:xfrm>
          <a:off x="314325" y="132397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9525</xdr:colOff>
      <xdr:row>7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323850" y="609600"/>
          <a:ext cx="0" cy="7334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9525</xdr:rowOff>
    </xdr:from>
    <xdr:to>
      <xdr:col>2</xdr:col>
      <xdr:colOff>609600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1533525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8</xdr:row>
      <xdr:rowOff>9525</xdr:rowOff>
    </xdr:to>
    <xdr:sp>
      <xdr:nvSpPr>
        <xdr:cNvPr id="6" name="Line 6"/>
        <xdr:cNvSpPr>
          <a:spLocks/>
        </xdr:cNvSpPr>
      </xdr:nvSpPr>
      <xdr:spPr>
        <a:xfrm>
          <a:off x="342900" y="7905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3</xdr:col>
      <xdr:colOff>9525</xdr:colOff>
      <xdr:row>3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14325" y="79057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9525</xdr:rowOff>
    </xdr:from>
    <xdr:to>
      <xdr:col>2</xdr:col>
      <xdr:colOff>609600</xdr:colOff>
      <xdr:row>8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533525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342900" y="7905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3</xdr:col>
      <xdr:colOff>9525</xdr:colOff>
      <xdr:row>3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314325" y="79057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7</xdr:row>
      <xdr:rowOff>85725</xdr:rowOff>
    </xdr:from>
    <xdr:to>
      <xdr:col>2</xdr:col>
      <xdr:colOff>123825</xdr:colOff>
      <xdr:row>8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666750" y="1400175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57150</xdr:rowOff>
    </xdr:from>
    <xdr:to>
      <xdr:col>3</xdr:col>
      <xdr:colOff>152400</xdr:colOff>
      <xdr:row>6</xdr:row>
      <xdr:rowOff>66675</xdr:rowOff>
    </xdr:to>
    <xdr:sp>
      <xdr:nvSpPr>
        <xdr:cNvPr id="16" name="AutoShape 16"/>
        <xdr:cNvSpPr>
          <a:spLocks/>
        </xdr:cNvSpPr>
      </xdr:nvSpPr>
      <xdr:spPr>
        <a:xfrm>
          <a:off x="1323975" y="1019175"/>
          <a:ext cx="371475" cy="1905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5</xdr:row>
      <xdr:rowOff>66675</xdr:rowOff>
    </xdr:from>
    <xdr:to>
      <xdr:col>1</xdr:col>
      <xdr:colOff>219075</xdr:colOff>
      <xdr:row>6</xdr:row>
      <xdr:rowOff>85725</xdr:rowOff>
    </xdr:to>
    <xdr:sp>
      <xdr:nvSpPr>
        <xdr:cNvPr id="17" name="AutoShape 17"/>
        <xdr:cNvSpPr>
          <a:spLocks/>
        </xdr:cNvSpPr>
      </xdr:nvSpPr>
      <xdr:spPr>
        <a:xfrm>
          <a:off x="152400" y="1028700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</xdr:row>
      <xdr:rowOff>76200</xdr:rowOff>
    </xdr:from>
    <xdr:to>
      <xdr:col>2</xdr:col>
      <xdr:colOff>190500</xdr:colOff>
      <xdr:row>4</xdr:row>
      <xdr:rowOff>114300</xdr:rowOff>
    </xdr:to>
    <xdr:sp>
      <xdr:nvSpPr>
        <xdr:cNvPr id="18" name="AutoShape 18"/>
        <xdr:cNvSpPr>
          <a:spLocks/>
        </xdr:cNvSpPr>
      </xdr:nvSpPr>
      <xdr:spPr>
        <a:xfrm>
          <a:off x="733425" y="704850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9525</xdr:rowOff>
    </xdr:from>
    <xdr:to>
      <xdr:col>1</xdr:col>
      <xdr:colOff>28575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342900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9525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>
          <a:off x="314325" y="80010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</xdr:row>
      <xdr:rowOff>66675</xdr:rowOff>
    </xdr:from>
    <xdr:to>
      <xdr:col>2</xdr:col>
      <xdr:colOff>190500</xdr:colOff>
      <xdr:row>4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733425" y="695325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5</xdr:row>
      <xdr:rowOff>38100</xdr:rowOff>
    </xdr:from>
    <xdr:to>
      <xdr:col>1</xdr:col>
      <xdr:colOff>171450</xdr:colOff>
      <xdr:row>6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104775" y="1000125"/>
          <a:ext cx="381000" cy="2095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3</xdr:col>
      <xdr:colOff>19050</xdr:colOff>
      <xdr:row>8</xdr:row>
      <xdr:rowOff>9525</xdr:rowOff>
    </xdr:to>
    <xdr:sp>
      <xdr:nvSpPr>
        <xdr:cNvPr id="9" name="Line 9"/>
        <xdr:cNvSpPr>
          <a:spLocks/>
        </xdr:cNvSpPr>
      </xdr:nvSpPr>
      <xdr:spPr>
        <a:xfrm>
          <a:off x="323850" y="14859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3</xdr:col>
      <xdr:colOff>9525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314325" y="148590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7</xdr:row>
      <xdr:rowOff>66675</xdr:rowOff>
    </xdr:from>
    <xdr:to>
      <xdr:col>2</xdr:col>
      <xdr:colOff>190500</xdr:colOff>
      <xdr:row>8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733425" y="1381125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38100</xdr:rowOff>
    </xdr:from>
    <xdr:to>
      <xdr:col>2</xdr:col>
      <xdr:colOff>609600</xdr:colOff>
      <xdr:row>8</xdr:row>
      <xdr:rowOff>47625</xdr:rowOff>
    </xdr:to>
    <xdr:sp>
      <xdr:nvSpPr>
        <xdr:cNvPr id="12" name="Line 12"/>
        <xdr:cNvSpPr>
          <a:spLocks/>
        </xdr:cNvSpPr>
      </xdr:nvSpPr>
      <xdr:spPr>
        <a:xfrm>
          <a:off x="1533525" y="8286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4</xdr:row>
      <xdr:rowOff>114300</xdr:rowOff>
    </xdr:from>
    <xdr:to>
      <xdr:col>2</xdr:col>
      <xdr:colOff>171450</xdr:colOff>
      <xdr:row>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904875"/>
          <a:ext cx="3429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133350</xdr:rowOff>
    </xdr:from>
    <xdr:to>
      <xdr:col>2</xdr:col>
      <xdr:colOff>28575</xdr:colOff>
      <xdr:row>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762000"/>
          <a:ext cx="76200" cy="2952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3</xdr:col>
      <xdr:colOff>19050</xdr:colOff>
      <xdr:row>2</xdr:row>
      <xdr:rowOff>152400</xdr:rowOff>
    </xdr:to>
    <xdr:sp>
      <xdr:nvSpPr>
        <xdr:cNvPr id="3" name="Line 4"/>
        <xdr:cNvSpPr>
          <a:spLocks/>
        </xdr:cNvSpPr>
      </xdr:nvSpPr>
      <xdr:spPr>
        <a:xfrm>
          <a:off x="323850" y="60960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133350</xdr:rowOff>
    </xdr:from>
    <xdr:to>
      <xdr:col>3</xdr:col>
      <xdr:colOff>9525</xdr:colOff>
      <xdr:row>7</xdr:row>
      <xdr:rowOff>19050</xdr:rowOff>
    </xdr:to>
    <xdr:sp>
      <xdr:nvSpPr>
        <xdr:cNvPr id="4" name="Line 6"/>
        <xdr:cNvSpPr>
          <a:spLocks/>
        </xdr:cNvSpPr>
      </xdr:nvSpPr>
      <xdr:spPr>
        <a:xfrm flipH="1">
          <a:off x="1543050" y="590550"/>
          <a:ext cx="9525" cy="7429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4</xdr:row>
      <xdr:rowOff>66675</xdr:rowOff>
    </xdr:from>
    <xdr:to>
      <xdr:col>3</xdr:col>
      <xdr:colOff>190500</xdr:colOff>
      <xdr:row>5</xdr:row>
      <xdr:rowOff>142875</xdr:rowOff>
    </xdr:to>
    <xdr:sp>
      <xdr:nvSpPr>
        <xdr:cNvPr id="5" name="AutoShape 8"/>
        <xdr:cNvSpPr>
          <a:spLocks/>
        </xdr:cNvSpPr>
      </xdr:nvSpPr>
      <xdr:spPr>
        <a:xfrm>
          <a:off x="1352550" y="857250"/>
          <a:ext cx="381000" cy="2476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66675</xdr:rowOff>
    </xdr:from>
    <xdr:to>
      <xdr:col>2</xdr:col>
      <xdr:colOff>200025</xdr:colOff>
      <xdr:row>3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742950" y="523875"/>
          <a:ext cx="381000" cy="2476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9525</xdr:colOff>
      <xdr:row>7</xdr:row>
      <xdr:rowOff>0</xdr:rowOff>
    </xdr:to>
    <xdr:sp>
      <xdr:nvSpPr>
        <xdr:cNvPr id="7" name="Line 10"/>
        <xdr:cNvSpPr>
          <a:spLocks/>
        </xdr:cNvSpPr>
      </xdr:nvSpPr>
      <xdr:spPr>
        <a:xfrm>
          <a:off x="314325" y="131445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133350</xdr:rowOff>
    </xdr:from>
    <xdr:to>
      <xdr:col>1</xdr:col>
      <xdr:colOff>9525</xdr:colOff>
      <xdr:row>7</xdr:row>
      <xdr:rowOff>19050</xdr:rowOff>
    </xdr:to>
    <xdr:sp>
      <xdr:nvSpPr>
        <xdr:cNvPr id="8" name="Line 11"/>
        <xdr:cNvSpPr>
          <a:spLocks/>
        </xdr:cNvSpPr>
      </xdr:nvSpPr>
      <xdr:spPr>
        <a:xfrm flipH="1">
          <a:off x="314325" y="590550"/>
          <a:ext cx="9525" cy="7429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9525</xdr:rowOff>
    </xdr:from>
    <xdr:to>
      <xdr:col>2</xdr:col>
      <xdr:colOff>609600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1533525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8</xdr:row>
      <xdr:rowOff>9525</xdr:rowOff>
    </xdr:to>
    <xdr:sp>
      <xdr:nvSpPr>
        <xdr:cNvPr id="5" name="Line 5"/>
        <xdr:cNvSpPr>
          <a:spLocks/>
        </xdr:cNvSpPr>
      </xdr:nvSpPr>
      <xdr:spPr>
        <a:xfrm>
          <a:off x="342900" y="7905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</xdr:row>
      <xdr:rowOff>104775</xdr:rowOff>
    </xdr:from>
    <xdr:to>
      <xdr:col>1</xdr:col>
      <xdr:colOff>200025</xdr:colOff>
      <xdr:row>6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90500" y="1066800"/>
          <a:ext cx="323850" cy="1905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3</xdr:row>
      <xdr:rowOff>85725</xdr:rowOff>
    </xdr:from>
    <xdr:to>
      <xdr:col>2</xdr:col>
      <xdr:colOff>200025</xdr:colOff>
      <xdr:row>4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800100" y="714375"/>
          <a:ext cx="323850" cy="1809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5</xdr:row>
      <xdr:rowOff>104775</xdr:rowOff>
    </xdr:from>
    <xdr:to>
      <xdr:col>3</xdr:col>
      <xdr:colOff>133350</xdr:colOff>
      <xdr:row>6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1352550" y="1066800"/>
          <a:ext cx="323850" cy="1905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314325" y="1476375"/>
          <a:ext cx="12382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9525</xdr:rowOff>
    </xdr:from>
    <xdr:to>
      <xdr:col>2</xdr:col>
      <xdr:colOff>609600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1533525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8</xdr:row>
      <xdr:rowOff>9525</xdr:rowOff>
    </xdr:to>
    <xdr:sp>
      <xdr:nvSpPr>
        <xdr:cNvPr id="5" name="Line 5"/>
        <xdr:cNvSpPr>
          <a:spLocks/>
        </xdr:cNvSpPr>
      </xdr:nvSpPr>
      <xdr:spPr>
        <a:xfrm>
          <a:off x="342900" y="7905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</xdr:row>
      <xdr:rowOff>104775</xdr:rowOff>
    </xdr:from>
    <xdr:to>
      <xdr:col>1</xdr:col>
      <xdr:colOff>200025</xdr:colOff>
      <xdr:row>6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90500" y="1066800"/>
          <a:ext cx="323850" cy="1905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3</xdr:row>
      <xdr:rowOff>85725</xdr:rowOff>
    </xdr:from>
    <xdr:to>
      <xdr:col>2</xdr:col>
      <xdr:colOff>200025</xdr:colOff>
      <xdr:row>4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800100" y="714375"/>
          <a:ext cx="323850" cy="1809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5</xdr:row>
      <xdr:rowOff>104775</xdr:rowOff>
    </xdr:from>
    <xdr:to>
      <xdr:col>3</xdr:col>
      <xdr:colOff>133350</xdr:colOff>
      <xdr:row>6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1352550" y="1066800"/>
          <a:ext cx="323850" cy="1905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314325" y="1476375"/>
          <a:ext cx="12382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4</xdr:row>
      <xdr:rowOff>114300</xdr:rowOff>
    </xdr:from>
    <xdr:to>
      <xdr:col>2</xdr:col>
      <xdr:colOff>171450</xdr:colOff>
      <xdr:row>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904875"/>
          <a:ext cx="3429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133350</xdr:rowOff>
    </xdr:from>
    <xdr:to>
      <xdr:col>2</xdr:col>
      <xdr:colOff>28575</xdr:colOff>
      <xdr:row>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762000"/>
          <a:ext cx="76200" cy="2952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171450</xdr:rowOff>
    </xdr:from>
    <xdr:to>
      <xdr:col>3</xdr:col>
      <xdr:colOff>9525</xdr:colOff>
      <xdr:row>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314325" y="62865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142875</xdr:rowOff>
    </xdr:from>
    <xdr:to>
      <xdr:col>3</xdr:col>
      <xdr:colOff>0</xdr:colOff>
      <xdr:row>7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1543050" y="600075"/>
          <a:ext cx="0" cy="7334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</xdr:row>
      <xdr:rowOff>95250</xdr:rowOff>
    </xdr:from>
    <xdr:to>
      <xdr:col>3</xdr:col>
      <xdr:colOff>180975</xdr:colOff>
      <xdr:row>5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43025" y="885825"/>
          <a:ext cx="381000" cy="2381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95250</xdr:rowOff>
    </xdr:from>
    <xdr:to>
      <xdr:col>2</xdr:col>
      <xdr:colOff>190500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733425" y="552450"/>
          <a:ext cx="381000" cy="2381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3</xdr:col>
      <xdr:colOff>9525</xdr:colOff>
      <xdr:row>7</xdr:row>
      <xdr:rowOff>9525</xdr:rowOff>
    </xdr:to>
    <xdr:sp>
      <xdr:nvSpPr>
        <xdr:cNvPr id="7" name="Line 7"/>
        <xdr:cNvSpPr>
          <a:spLocks/>
        </xdr:cNvSpPr>
      </xdr:nvSpPr>
      <xdr:spPr>
        <a:xfrm>
          <a:off x="314325" y="132397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9525</xdr:colOff>
      <xdr:row>7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323850" y="609600"/>
          <a:ext cx="0" cy="7334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4</xdr:row>
      <xdr:rowOff>114300</xdr:rowOff>
    </xdr:from>
    <xdr:to>
      <xdr:col>2</xdr:col>
      <xdr:colOff>171450</xdr:colOff>
      <xdr:row>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904875"/>
          <a:ext cx="34290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133350</xdr:rowOff>
    </xdr:from>
    <xdr:to>
      <xdr:col>2</xdr:col>
      <xdr:colOff>28575</xdr:colOff>
      <xdr:row>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752475"/>
          <a:ext cx="76200" cy="2952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142875</xdr:rowOff>
    </xdr:from>
    <xdr:to>
      <xdr:col>3</xdr:col>
      <xdr:colOff>9525</xdr:colOff>
      <xdr:row>2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4325" y="59055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133350</xdr:rowOff>
    </xdr:from>
    <xdr:to>
      <xdr:col>3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543050" y="581025"/>
          <a:ext cx="0" cy="7239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4</xdr:row>
      <xdr:rowOff>85725</xdr:rowOff>
    </xdr:from>
    <xdr:to>
      <xdr:col>3</xdr:col>
      <xdr:colOff>190500</xdr:colOff>
      <xdr:row>5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1352550" y="876300"/>
          <a:ext cx="381000" cy="2286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28575</xdr:rowOff>
    </xdr:from>
    <xdr:to>
      <xdr:col>2</xdr:col>
      <xdr:colOff>200025</xdr:colOff>
      <xdr:row>3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742950" y="476250"/>
          <a:ext cx="381000" cy="2381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161925</xdr:rowOff>
    </xdr:from>
    <xdr:to>
      <xdr:col>3</xdr:col>
      <xdr:colOff>9525</xdr:colOff>
      <xdr:row>6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14325" y="128587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123825</xdr:rowOff>
    </xdr:from>
    <xdr:to>
      <xdr:col>1</xdr:col>
      <xdr:colOff>9525</xdr:colOff>
      <xdr:row>6</xdr:row>
      <xdr:rowOff>171450</xdr:rowOff>
    </xdr:to>
    <xdr:sp>
      <xdr:nvSpPr>
        <xdr:cNvPr id="8" name="Line 8"/>
        <xdr:cNvSpPr>
          <a:spLocks/>
        </xdr:cNvSpPr>
      </xdr:nvSpPr>
      <xdr:spPr>
        <a:xfrm>
          <a:off x="323850" y="571500"/>
          <a:ext cx="0" cy="7239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9525</xdr:rowOff>
    </xdr:from>
    <xdr:to>
      <xdr:col>1</xdr:col>
      <xdr:colOff>28575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342900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9525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>
          <a:off x="314325" y="80010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7</xdr:row>
      <xdr:rowOff>114300</xdr:rowOff>
    </xdr:from>
    <xdr:to>
      <xdr:col>2</xdr:col>
      <xdr:colOff>190500</xdr:colOff>
      <xdr:row>8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733425" y="1428750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</xdr:row>
      <xdr:rowOff>57150</xdr:rowOff>
    </xdr:from>
    <xdr:to>
      <xdr:col>2</xdr:col>
      <xdr:colOff>219075</xdr:colOff>
      <xdr:row>4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762000" y="685800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5</xdr:row>
      <xdr:rowOff>47625</xdr:rowOff>
    </xdr:from>
    <xdr:to>
      <xdr:col>1</xdr:col>
      <xdr:colOff>219075</xdr:colOff>
      <xdr:row>6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152400" y="1009650"/>
          <a:ext cx="381000" cy="2095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0</xdr:rowOff>
    </xdr:from>
    <xdr:to>
      <xdr:col>2</xdr:col>
      <xdr:colOff>609600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533525" y="7905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9525</xdr:rowOff>
    </xdr:from>
    <xdr:to>
      <xdr:col>1</xdr:col>
      <xdr:colOff>28575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342900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9525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>
          <a:off x="314325" y="80010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7</xdr:row>
      <xdr:rowOff>114300</xdr:rowOff>
    </xdr:from>
    <xdr:to>
      <xdr:col>2</xdr:col>
      <xdr:colOff>190500</xdr:colOff>
      <xdr:row>8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733425" y="1428750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</xdr:row>
      <xdr:rowOff>57150</xdr:rowOff>
    </xdr:from>
    <xdr:to>
      <xdr:col>2</xdr:col>
      <xdr:colOff>219075</xdr:colOff>
      <xdr:row>4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762000" y="685800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5</xdr:row>
      <xdr:rowOff>47625</xdr:rowOff>
    </xdr:from>
    <xdr:to>
      <xdr:col>1</xdr:col>
      <xdr:colOff>219075</xdr:colOff>
      <xdr:row>6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152400" y="1009650"/>
          <a:ext cx="381000" cy="2095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0</xdr:rowOff>
    </xdr:from>
    <xdr:to>
      <xdr:col>2</xdr:col>
      <xdr:colOff>609600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533525" y="7905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4</xdr:row>
      <xdr:rowOff>114300</xdr:rowOff>
    </xdr:from>
    <xdr:to>
      <xdr:col>2</xdr:col>
      <xdr:colOff>171450</xdr:colOff>
      <xdr:row>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962025"/>
          <a:ext cx="3429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133350</xdr:rowOff>
    </xdr:from>
    <xdr:to>
      <xdr:col>2</xdr:col>
      <xdr:colOff>28575</xdr:colOff>
      <xdr:row>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819150"/>
          <a:ext cx="76200" cy="2952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171450</xdr:rowOff>
    </xdr:from>
    <xdr:to>
      <xdr:col>3</xdr:col>
      <xdr:colOff>9525</xdr:colOff>
      <xdr:row>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314325" y="68580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142875</xdr:rowOff>
    </xdr:from>
    <xdr:to>
      <xdr:col>3</xdr:col>
      <xdr:colOff>0</xdr:colOff>
      <xdr:row>7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1543050" y="657225"/>
          <a:ext cx="0" cy="7334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</xdr:row>
      <xdr:rowOff>95250</xdr:rowOff>
    </xdr:from>
    <xdr:to>
      <xdr:col>3</xdr:col>
      <xdr:colOff>180975</xdr:colOff>
      <xdr:row>5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43025" y="942975"/>
          <a:ext cx="381000" cy="2381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95250</xdr:rowOff>
    </xdr:from>
    <xdr:to>
      <xdr:col>2</xdr:col>
      <xdr:colOff>190500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733425" y="609600"/>
          <a:ext cx="381000" cy="2381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3</xdr:col>
      <xdr:colOff>9525</xdr:colOff>
      <xdr:row>7</xdr:row>
      <xdr:rowOff>9525</xdr:rowOff>
    </xdr:to>
    <xdr:sp>
      <xdr:nvSpPr>
        <xdr:cNvPr id="7" name="Line 7"/>
        <xdr:cNvSpPr>
          <a:spLocks/>
        </xdr:cNvSpPr>
      </xdr:nvSpPr>
      <xdr:spPr>
        <a:xfrm>
          <a:off x="314325" y="13811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9525</xdr:colOff>
      <xdr:row>7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323850" y="666750"/>
          <a:ext cx="0" cy="7334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4</xdr:row>
      <xdr:rowOff>114300</xdr:rowOff>
    </xdr:from>
    <xdr:to>
      <xdr:col>2</xdr:col>
      <xdr:colOff>171450</xdr:colOff>
      <xdr:row>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904875"/>
          <a:ext cx="3429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133350</xdr:rowOff>
    </xdr:from>
    <xdr:to>
      <xdr:col>2</xdr:col>
      <xdr:colOff>28575</xdr:colOff>
      <xdr:row>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762000"/>
          <a:ext cx="76200" cy="2952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171450</xdr:rowOff>
    </xdr:from>
    <xdr:to>
      <xdr:col>3</xdr:col>
      <xdr:colOff>9525</xdr:colOff>
      <xdr:row>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314325" y="62865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142875</xdr:rowOff>
    </xdr:from>
    <xdr:to>
      <xdr:col>3</xdr:col>
      <xdr:colOff>0</xdr:colOff>
      <xdr:row>7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1543050" y="600075"/>
          <a:ext cx="0" cy="7334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</xdr:row>
      <xdr:rowOff>95250</xdr:rowOff>
    </xdr:from>
    <xdr:to>
      <xdr:col>3</xdr:col>
      <xdr:colOff>180975</xdr:colOff>
      <xdr:row>5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43025" y="885825"/>
          <a:ext cx="381000" cy="2381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95250</xdr:rowOff>
    </xdr:from>
    <xdr:to>
      <xdr:col>2</xdr:col>
      <xdr:colOff>190500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733425" y="552450"/>
          <a:ext cx="381000" cy="2381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3</xdr:col>
      <xdr:colOff>9525</xdr:colOff>
      <xdr:row>7</xdr:row>
      <xdr:rowOff>9525</xdr:rowOff>
    </xdr:to>
    <xdr:sp>
      <xdr:nvSpPr>
        <xdr:cNvPr id="7" name="Line 7"/>
        <xdr:cNvSpPr>
          <a:spLocks/>
        </xdr:cNvSpPr>
      </xdr:nvSpPr>
      <xdr:spPr>
        <a:xfrm>
          <a:off x="314325" y="132397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9525</xdr:colOff>
      <xdr:row>7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323850" y="609600"/>
          <a:ext cx="0" cy="7334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4</xdr:row>
      <xdr:rowOff>114300</xdr:rowOff>
    </xdr:from>
    <xdr:to>
      <xdr:col>2</xdr:col>
      <xdr:colOff>171450</xdr:colOff>
      <xdr:row>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904875"/>
          <a:ext cx="3429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133350</xdr:rowOff>
    </xdr:from>
    <xdr:to>
      <xdr:col>2</xdr:col>
      <xdr:colOff>28575</xdr:colOff>
      <xdr:row>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762000"/>
          <a:ext cx="76200" cy="2952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171450</xdr:rowOff>
    </xdr:from>
    <xdr:to>
      <xdr:col>3</xdr:col>
      <xdr:colOff>9525</xdr:colOff>
      <xdr:row>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314325" y="62865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142875</xdr:rowOff>
    </xdr:from>
    <xdr:to>
      <xdr:col>3</xdr:col>
      <xdr:colOff>0</xdr:colOff>
      <xdr:row>7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1543050" y="600075"/>
          <a:ext cx="0" cy="7334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</xdr:row>
      <xdr:rowOff>95250</xdr:rowOff>
    </xdr:from>
    <xdr:to>
      <xdr:col>3</xdr:col>
      <xdr:colOff>180975</xdr:colOff>
      <xdr:row>5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43025" y="885825"/>
          <a:ext cx="381000" cy="2381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95250</xdr:rowOff>
    </xdr:from>
    <xdr:to>
      <xdr:col>2</xdr:col>
      <xdr:colOff>190500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733425" y="552450"/>
          <a:ext cx="381000" cy="2381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3</xdr:col>
      <xdr:colOff>9525</xdr:colOff>
      <xdr:row>7</xdr:row>
      <xdr:rowOff>9525</xdr:rowOff>
    </xdr:to>
    <xdr:sp>
      <xdr:nvSpPr>
        <xdr:cNvPr id="7" name="Line 7"/>
        <xdr:cNvSpPr>
          <a:spLocks/>
        </xdr:cNvSpPr>
      </xdr:nvSpPr>
      <xdr:spPr>
        <a:xfrm>
          <a:off x="314325" y="132397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9525</xdr:colOff>
      <xdr:row>7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323850" y="609600"/>
          <a:ext cx="0" cy="7334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4</xdr:row>
      <xdr:rowOff>114300</xdr:rowOff>
    </xdr:from>
    <xdr:to>
      <xdr:col>2</xdr:col>
      <xdr:colOff>171450</xdr:colOff>
      <xdr:row>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923925"/>
          <a:ext cx="3429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133350</xdr:rowOff>
    </xdr:from>
    <xdr:to>
      <xdr:col>2</xdr:col>
      <xdr:colOff>28575</xdr:colOff>
      <xdr:row>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771525"/>
          <a:ext cx="76200" cy="3048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</xdr:row>
      <xdr:rowOff>66675</xdr:rowOff>
    </xdr:from>
    <xdr:to>
      <xdr:col>2</xdr:col>
      <xdr:colOff>180975</xdr:colOff>
      <xdr:row>3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723900" y="523875"/>
          <a:ext cx="381000" cy="2286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9525</xdr:rowOff>
    </xdr:from>
    <xdr:to>
      <xdr:col>1</xdr:col>
      <xdr:colOff>28575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342900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9525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>
          <a:off x="314325" y="80010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</xdr:row>
      <xdr:rowOff>76200</xdr:rowOff>
    </xdr:from>
    <xdr:to>
      <xdr:col>2</xdr:col>
      <xdr:colOff>209550</xdr:colOff>
      <xdr:row>4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752475" y="704850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</xdr:row>
      <xdr:rowOff>47625</xdr:rowOff>
    </xdr:from>
    <xdr:to>
      <xdr:col>1</xdr:col>
      <xdr:colOff>190500</xdr:colOff>
      <xdr:row>6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123825" y="1009650"/>
          <a:ext cx="381000" cy="2095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7</xdr:row>
      <xdr:rowOff>76200</xdr:rowOff>
    </xdr:from>
    <xdr:to>
      <xdr:col>2</xdr:col>
      <xdr:colOff>190500</xdr:colOff>
      <xdr:row>8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733425" y="1390650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152400</xdr:rowOff>
    </xdr:from>
    <xdr:to>
      <xdr:col>3</xdr:col>
      <xdr:colOff>9525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>
          <a:off x="1552575" y="78105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9525</xdr:rowOff>
    </xdr:from>
    <xdr:to>
      <xdr:col>2</xdr:col>
      <xdr:colOff>609600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1533525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8</xdr:row>
      <xdr:rowOff>9525</xdr:rowOff>
    </xdr:to>
    <xdr:sp>
      <xdr:nvSpPr>
        <xdr:cNvPr id="6" name="Line 6"/>
        <xdr:cNvSpPr>
          <a:spLocks/>
        </xdr:cNvSpPr>
      </xdr:nvSpPr>
      <xdr:spPr>
        <a:xfrm>
          <a:off x="342900" y="7905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3</xdr:col>
      <xdr:colOff>9525</xdr:colOff>
      <xdr:row>3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14325" y="79057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9525</xdr:rowOff>
    </xdr:from>
    <xdr:to>
      <xdr:col>2</xdr:col>
      <xdr:colOff>609600</xdr:colOff>
      <xdr:row>8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533525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342900" y="7905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3</xdr:col>
      <xdr:colOff>9525</xdr:colOff>
      <xdr:row>3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314325" y="79057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7</xdr:row>
      <xdr:rowOff>66675</xdr:rowOff>
    </xdr:from>
    <xdr:to>
      <xdr:col>2</xdr:col>
      <xdr:colOff>171450</xdr:colOff>
      <xdr:row>8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714375" y="1381125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</xdr:row>
      <xdr:rowOff>47625</xdr:rowOff>
    </xdr:from>
    <xdr:to>
      <xdr:col>1</xdr:col>
      <xdr:colOff>247650</xdr:colOff>
      <xdr:row>6</xdr:row>
      <xdr:rowOff>76200</xdr:rowOff>
    </xdr:to>
    <xdr:sp>
      <xdr:nvSpPr>
        <xdr:cNvPr id="16" name="AutoShape 16"/>
        <xdr:cNvSpPr>
          <a:spLocks/>
        </xdr:cNvSpPr>
      </xdr:nvSpPr>
      <xdr:spPr>
        <a:xfrm>
          <a:off x="180975" y="1009650"/>
          <a:ext cx="381000" cy="2095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</xdr:row>
      <xdr:rowOff>38100</xdr:rowOff>
    </xdr:from>
    <xdr:to>
      <xdr:col>2</xdr:col>
      <xdr:colOff>219075</xdr:colOff>
      <xdr:row>4</xdr:row>
      <xdr:rowOff>76200</xdr:rowOff>
    </xdr:to>
    <xdr:sp>
      <xdr:nvSpPr>
        <xdr:cNvPr id="17" name="AutoShape 17"/>
        <xdr:cNvSpPr>
          <a:spLocks/>
        </xdr:cNvSpPr>
      </xdr:nvSpPr>
      <xdr:spPr>
        <a:xfrm>
          <a:off x="762000" y="666750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5</xdr:row>
      <xdr:rowOff>38100</xdr:rowOff>
    </xdr:from>
    <xdr:to>
      <xdr:col>3</xdr:col>
      <xdr:colOff>161925</xdr:colOff>
      <xdr:row>6</xdr:row>
      <xdr:rowOff>57150</xdr:rowOff>
    </xdr:to>
    <xdr:sp>
      <xdr:nvSpPr>
        <xdr:cNvPr id="18" name="AutoShape 18"/>
        <xdr:cNvSpPr>
          <a:spLocks/>
        </xdr:cNvSpPr>
      </xdr:nvSpPr>
      <xdr:spPr>
        <a:xfrm>
          <a:off x="1333500" y="1000125"/>
          <a:ext cx="371475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9525</xdr:rowOff>
    </xdr:from>
    <xdr:to>
      <xdr:col>2</xdr:col>
      <xdr:colOff>609600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1533525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8</xdr:row>
      <xdr:rowOff>9525</xdr:rowOff>
    </xdr:to>
    <xdr:sp>
      <xdr:nvSpPr>
        <xdr:cNvPr id="5" name="Line 5"/>
        <xdr:cNvSpPr>
          <a:spLocks/>
        </xdr:cNvSpPr>
      </xdr:nvSpPr>
      <xdr:spPr>
        <a:xfrm>
          <a:off x="342900" y="7905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3</xdr:row>
      <xdr:rowOff>76200</xdr:rowOff>
    </xdr:from>
    <xdr:to>
      <xdr:col>2</xdr:col>
      <xdr:colOff>171450</xdr:colOff>
      <xdr:row>4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800100" y="704850"/>
          <a:ext cx="295275" cy="2190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5</xdr:row>
      <xdr:rowOff>76200</xdr:rowOff>
    </xdr:from>
    <xdr:to>
      <xdr:col>1</xdr:col>
      <xdr:colOff>190500</xdr:colOff>
      <xdr:row>6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209550" y="1038225"/>
          <a:ext cx="295275" cy="2381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5</xdr:row>
      <xdr:rowOff>76200</xdr:rowOff>
    </xdr:from>
    <xdr:to>
      <xdr:col>3</xdr:col>
      <xdr:colOff>161925</xdr:colOff>
      <xdr:row>6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1419225" y="1038225"/>
          <a:ext cx="285750" cy="2286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314325" y="1476375"/>
          <a:ext cx="12382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9525</xdr:rowOff>
    </xdr:from>
    <xdr:to>
      <xdr:col>1</xdr:col>
      <xdr:colOff>28575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342900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9525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>
          <a:off x="314325" y="80010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</xdr:row>
      <xdr:rowOff>76200</xdr:rowOff>
    </xdr:from>
    <xdr:to>
      <xdr:col>2</xdr:col>
      <xdr:colOff>209550</xdr:colOff>
      <xdr:row>4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752475" y="704850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</xdr:row>
      <xdr:rowOff>47625</xdr:rowOff>
    </xdr:from>
    <xdr:to>
      <xdr:col>1</xdr:col>
      <xdr:colOff>190500</xdr:colOff>
      <xdr:row>6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123825" y="1009650"/>
          <a:ext cx="381000" cy="2095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7</xdr:row>
      <xdr:rowOff>76200</xdr:rowOff>
    </xdr:from>
    <xdr:to>
      <xdr:col>2</xdr:col>
      <xdr:colOff>190500</xdr:colOff>
      <xdr:row>8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733425" y="1390650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152400</xdr:rowOff>
    </xdr:from>
    <xdr:to>
      <xdr:col>3</xdr:col>
      <xdr:colOff>9525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>
          <a:off x="1552575" y="78105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9525</xdr:rowOff>
    </xdr:from>
    <xdr:to>
      <xdr:col>1</xdr:col>
      <xdr:colOff>28575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342900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9525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>
          <a:off x="314325" y="80010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</xdr:row>
      <xdr:rowOff>66675</xdr:rowOff>
    </xdr:from>
    <xdr:to>
      <xdr:col>2</xdr:col>
      <xdr:colOff>190500</xdr:colOff>
      <xdr:row>4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733425" y="695325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5</xdr:row>
      <xdr:rowOff>38100</xdr:rowOff>
    </xdr:from>
    <xdr:to>
      <xdr:col>1</xdr:col>
      <xdr:colOff>171450</xdr:colOff>
      <xdr:row>6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104775" y="1000125"/>
          <a:ext cx="381000" cy="2095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3</xdr:col>
      <xdr:colOff>19050</xdr:colOff>
      <xdr:row>8</xdr:row>
      <xdr:rowOff>9525</xdr:rowOff>
    </xdr:to>
    <xdr:sp>
      <xdr:nvSpPr>
        <xdr:cNvPr id="9" name="Line 9"/>
        <xdr:cNvSpPr>
          <a:spLocks/>
        </xdr:cNvSpPr>
      </xdr:nvSpPr>
      <xdr:spPr>
        <a:xfrm>
          <a:off x="323850" y="14859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3</xdr:col>
      <xdr:colOff>9525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314325" y="148590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7</xdr:row>
      <xdr:rowOff>66675</xdr:rowOff>
    </xdr:from>
    <xdr:to>
      <xdr:col>2</xdr:col>
      <xdr:colOff>190500</xdr:colOff>
      <xdr:row>8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733425" y="1381125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38100</xdr:rowOff>
    </xdr:from>
    <xdr:to>
      <xdr:col>2</xdr:col>
      <xdr:colOff>609600</xdr:colOff>
      <xdr:row>8</xdr:row>
      <xdr:rowOff>47625</xdr:rowOff>
    </xdr:to>
    <xdr:sp>
      <xdr:nvSpPr>
        <xdr:cNvPr id="12" name="Line 12"/>
        <xdr:cNvSpPr>
          <a:spLocks/>
        </xdr:cNvSpPr>
      </xdr:nvSpPr>
      <xdr:spPr>
        <a:xfrm>
          <a:off x="1533525" y="8286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9525</xdr:rowOff>
    </xdr:from>
    <xdr:to>
      <xdr:col>2</xdr:col>
      <xdr:colOff>609600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1533525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8</xdr:row>
      <xdr:rowOff>9525</xdr:rowOff>
    </xdr:to>
    <xdr:sp>
      <xdr:nvSpPr>
        <xdr:cNvPr id="6" name="Line 6"/>
        <xdr:cNvSpPr>
          <a:spLocks/>
        </xdr:cNvSpPr>
      </xdr:nvSpPr>
      <xdr:spPr>
        <a:xfrm>
          <a:off x="342900" y="7905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3</xdr:col>
      <xdr:colOff>9525</xdr:colOff>
      <xdr:row>3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14325" y="79057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9525</xdr:rowOff>
    </xdr:from>
    <xdr:to>
      <xdr:col>2</xdr:col>
      <xdr:colOff>609600</xdr:colOff>
      <xdr:row>8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533525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342900" y="7905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3</xdr:col>
      <xdr:colOff>9525</xdr:colOff>
      <xdr:row>3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314325" y="79057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</xdr:row>
      <xdr:rowOff>76200</xdr:rowOff>
    </xdr:from>
    <xdr:to>
      <xdr:col>2</xdr:col>
      <xdr:colOff>209550</xdr:colOff>
      <xdr:row>4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752475" y="704850"/>
          <a:ext cx="381000" cy="1905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5</xdr:row>
      <xdr:rowOff>76200</xdr:rowOff>
    </xdr:from>
    <xdr:to>
      <xdr:col>3</xdr:col>
      <xdr:colOff>200025</xdr:colOff>
      <xdr:row>6</xdr:row>
      <xdr:rowOff>85725</xdr:rowOff>
    </xdr:to>
    <xdr:sp>
      <xdr:nvSpPr>
        <xdr:cNvPr id="16" name="AutoShape 16"/>
        <xdr:cNvSpPr>
          <a:spLocks/>
        </xdr:cNvSpPr>
      </xdr:nvSpPr>
      <xdr:spPr>
        <a:xfrm>
          <a:off x="1362075" y="1038225"/>
          <a:ext cx="381000" cy="1905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</xdr:row>
      <xdr:rowOff>57150</xdr:rowOff>
    </xdr:from>
    <xdr:to>
      <xdr:col>1</xdr:col>
      <xdr:colOff>200025</xdr:colOff>
      <xdr:row>6</xdr:row>
      <xdr:rowOff>66675</xdr:rowOff>
    </xdr:to>
    <xdr:sp>
      <xdr:nvSpPr>
        <xdr:cNvPr id="17" name="AutoShape 17"/>
        <xdr:cNvSpPr>
          <a:spLocks/>
        </xdr:cNvSpPr>
      </xdr:nvSpPr>
      <xdr:spPr>
        <a:xfrm>
          <a:off x="133350" y="1019175"/>
          <a:ext cx="381000" cy="1905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7</xdr:row>
      <xdr:rowOff>85725</xdr:rowOff>
    </xdr:from>
    <xdr:to>
      <xdr:col>2</xdr:col>
      <xdr:colOff>190500</xdr:colOff>
      <xdr:row>8</xdr:row>
      <xdr:rowOff>114300</xdr:rowOff>
    </xdr:to>
    <xdr:sp>
      <xdr:nvSpPr>
        <xdr:cNvPr id="18" name="AutoShape 18"/>
        <xdr:cNvSpPr>
          <a:spLocks/>
        </xdr:cNvSpPr>
      </xdr:nvSpPr>
      <xdr:spPr>
        <a:xfrm>
          <a:off x="733425" y="1400175"/>
          <a:ext cx="381000" cy="1905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9525</xdr:rowOff>
    </xdr:from>
    <xdr:to>
      <xdr:col>2</xdr:col>
      <xdr:colOff>609600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1533525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8</xdr:row>
      <xdr:rowOff>9525</xdr:rowOff>
    </xdr:to>
    <xdr:sp>
      <xdr:nvSpPr>
        <xdr:cNvPr id="6" name="Line 6"/>
        <xdr:cNvSpPr>
          <a:spLocks/>
        </xdr:cNvSpPr>
      </xdr:nvSpPr>
      <xdr:spPr>
        <a:xfrm>
          <a:off x="342900" y="7905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3</xdr:col>
      <xdr:colOff>9525</xdr:colOff>
      <xdr:row>3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14325" y="79057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9525</xdr:rowOff>
    </xdr:from>
    <xdr:to>
      <xdr:col>2</xdr:col>
      <xdr:colOff>609600</xdr:colOff>
      <xdr:row>8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533525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342900" y="7905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3</xdr:col>
      <xdr:colOff>9525</xdr:colOff>
      <xdr:row>3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314325" y="79057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7</xdr:row>
      <xdr:rowOff>85725</xdr:rowOff>
    </xdr:from>
    <xdr:to>
      <xdr:col>2</xdr:col>
      <xdr:colOff>123825</xdr:colOff>
      <xdr:row>8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666750" y="1400175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57150</xdr:rowOff>
    </xdr:from>
    <xdr:to>
      <xdr:col>3</xdr:col>
      <xdr:colOff>152400</xdr:colOff>
      <xdr:row>6</xdr:row>
      <xdr:rowOff>66675</xdr:rowOff>
    </xdr:to>
    <xdr:sp>
      <xdr:nvSpPr>
        <xdr:cNvPr id="16" name="AutoShape 16"/>
        <xdr:cNvSpPr>
          <a:spLocks/>
        </xdr:cNvSpPr>
      </xdr:nvSpPr>
      <xdr:spPr>
        <a:xfrm>
          <a:off x="1323975" y="1019175"/>
          <a:ext cx="371475" cy="1905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5</xdr:row>
      <xdr:rowOff>66675</xdr:rowOff>
    </xdr:from>
    <xdr:to>
      <xdr:col>1</xdr:col>
      <xdr:colOff>219075</xdr:colOff>
      <xdr:row>6</xdr:row>
      <xdr:rowOff>85725</xdr:rowOff>
    </xdr:to>
    <xdr:sp>
      <xdr:nvSpPr>
        <xdr:cNvPr id="17" name="AutoShape 17"/>
        <xdr:cNvSpPr>
          <a:spLocks/>
        </xdr:cNvSpPr>
      </xdr:nvSpPr>
      <xdr:spPr>
        <a:xfrm>
          <a:off x="152400" y="1028700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</xdr:row>
      <xdr:rowOff>76200</xdr:rowOff>
    </xdr:from>
    <xdr:to>
      <xdr:col>2</xdr:col>
      <xdr:colOff>190500</xdr:colOff>
      <xdr:row>4</xdr:row>
      <xdr:rowOff>114300</xdr:rowOff>
    </xdr:to>
    <xdr:sp>
      <xdr:nvSpPr>
        <xdr:cNvPr id="18" name="AutoShape 18"/>
        <xdr:cNvSpPr>
          <a:spLocks/>
        </xdr:cNvSpPr>
      </xdr:nvSpPr>
      <xdr:spPr>
        <a:xfrm>
          <a:off x="733425" y="704850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9525</xdr:rowOff>
    </xdr:from>
    <xdr:to>
      <xdr:col>1</xdr:col>
      <xdr:colOff>28575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342900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9525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>
          <a:off x="314325" y="80010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</xdr:row>
      <xdr:rowOff>66675</xdr:rowOff>
    </xdr:from>
    <xdr:to>
      <xdr:col>2</xdr:col>
      <xdr:colOff>190500</xdr:colOff>
      <xdr:row>4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733425" y="695325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5</xdr:row>
      <xdr:rowOff>38100</xdr:rowOff>
    </xdr:from>
    <xdr:to>
      <xdr:col>1</xdr:col>
      <xdr:colOff>171450</xdr:colOff>
      <xdr:row>6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104775" y="1000125"/>
          <a:ext cx="381000" cy="2095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3</xdr:col>
      <xdr:colOff>19050</xdr:colOff>
      <xdr:row>8</xdr:row>
      <xdr:rowOff>9525</xdr:rowOff>
    </xdr:to>
    <xdr:sp>
      <xdr:nvSpPr>
        <xdr:cNvPr id="9" name="Line 9"/>
        <xdr:cNvSpPr>
          <a:spLocks/>
        </xdr:cNvSpPr>
      </xdr:nvSpPr>
      <xdr:spPr>
        <a:xfrm>
          <a:off x="323850" y="14859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3</xdr:col>
      <xdr:colOff>9525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314325" y="148590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7</xdr:row>
      <xdr:rowOff>66675</xdr:rowOff>
    </xdr:from>
    <xdr:to>
      <xdr:col>2</xdr:col>
      <xdr:colOff>190500</xdr:colOff>
      <xdr:row>8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733425" y="1381125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38100</xdr:rowOff>
    </xdr:from>
    <xdr:to>
      <xdr:col>2</xdr:col>
      <xdr:colOff>609600</xdr:colOff>
      <xdr:row>8</xdr:row>
      <xdr:rowOff>47625</xdr:rowOff>
    </xdr:to>
    <xdr:sp>
      <xdr:nvSpPr>
        <xdr:cNvPr id="12" name="Line 12"/>
        <xdr:cNvSpPr>
          <a:spLocks/>
        </xdr:cNvSpPr>
      </xdr:nvSpPr>
      <xdr:spPr>
        <a:xfrm>
          <a:off x="1533525" y="8286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4</xdr:row>
      <xdr:rowOff>114300</xdr:rowOff>
    </xdr:from>
    <xdr:to>
      <xdr:col>2</xdr:col>
      <xdr:colOff>171450</xdr:colOff>
      <xdr:row>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923925"/>
          <a:ext cx="3429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133350</xdr:rowOff>
    </xdr:from>
    <xdr:to>
      <xdr:col>2</xdr:col>
      <xdr:colOff>28575</xdr:colOff>
      <xdr:row>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771525"/>
          <a:ext cx="76200" cy="3048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</xdr:row>
      <xdr:rowOff>66675</xdr:rowOff>
    </xdr:from>
    <xdr:to>
      <xdr:col>2</xdr:col>
      <xdr:colOff>180975</xdr:colOff>
      <xdr:row>3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723900" y="523875"/>
          <a:ext cx="381000" cy="2286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9525</xdr:rowOff>
    </xdr:from>
    <xdr:to>
      <xdr:col>1</xdr:col>
      <xdr:colOff>28575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342900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9525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>
          <a:off x="314325" y="80010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</xdr:row>
      <xdr:rowOff>76200</xdr:rowOff>
    </xdr:from>
    <xdr:to>
      <xdr:col>2</xdr:col>
      <xdr:colOff>209550</xdr:colOff>
      <xdr:row>4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752475" y="704850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</xdr:row>
      <xdr:rowOff>47625</xdr:rowOff>
    </xdr:from>
    <xdr:to>
      <xdr:col>1</xdr:col>
      <xdr:colOff>190500</xdr:colOff>
      <xdr:row>6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123825" y="1009650"/>
          <a:ext cx="381000" cy="2095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7</xdr:row>
      <xdr:rowOff>76200</xdr:rowOff>
    </xdr:from>
    <xdr:to>
      <xdr:col>2</xdr:col>
      <xdr:colOff>190500</xdr:colOff>
      <xdr:row>8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733425" y="1390650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152400</xdr:rowOff>
    </xdr:from>
    <xdr:to>
      <xdr:col>3</xdr:col>
      <xdr:colOff>9525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>
          <a:off x="1552575" y="78105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9525</xdr:rowOff>
    </xdr:from>
    <xdr:to>
      <xdr:col>2</xdr:col>
      <xdr:colOff>609600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1533525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8</xdr:row>
      <xdr:rowOff>9525</xdr:rowOff>
    </xdr:to>
    <xdr:sp>
      <xdr:nvSpPr>
        <xdr:cNvPr id="6" name="Line 6"/>
        <xdr:cNvSpPr>
          <a:spLocks/>
        </xdr:cNvSpPr>
      </xdr:nvSpPr>
      <xdr:spPr>
        <a:xfrm>
          <a:off x="342900" y="7905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3</xdr:col>
      <xdr:colOff>9525</xdr:colOff>
      <xdr:row>3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14325" y="79057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9525</xdr:rowOff>
    </xdr:from>
    <xdr:to>
      <xdr:col>2</xdr:col>
      <xdr:colOff>609600</xdr:colOff>
      <xdr:row>8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533525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342900" y="7905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3</xdr:col>
      <xdr:colOff>9525</xdr:colOff>
      <xdr:row>3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314325" y="79057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7</xdr:row>
      <xdr:rowOff>66675</xdr:rowOff>
    </xdr:from>
    <xdr:to>
      <xdr:col>2</xdr:col>
      <xdr:colOff>171450</xdr:colOff>
      <xdr:row>8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714375" y="1381125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</xdr:row>
      <xdr:rowOff>47625</xdr:rowOff>
    </xdr:from>
    <xdr:to>
      <xdr:col>1</xdr:col>
      <xdr:colOff>247650</xdr:colOff>
      <xdr:row>6</xdr:row>
      <xdr:rowOff>76200</xdr:rowOff>
    </xdr:to>
    <xdr:sp>
      <xdr:nvSpPr>
        <xdr:cNvPr id="16" name="AutoShape 16"/>
        <xdr:cNvSpPr>
          <a:spLocks/>
        </xdr:cNvSpPr>
      </xdr:nvSpPr>
      <xdr:spPr>
        <a:xfrm>
          <a:off x="180975" y="1009650"/>
          <a:ext cx="381000" cy="2095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</xdr:row>
      <xdr:rowOff>38100</xdr:rowOff>
    </xdr:from>
    <xdr:to>
      <xdr:col>2</xdr:col>
      <xdr:colOff>219075</xdr:colOff>
      <xdr:row>4</xdr:row>
      <xdr:rowOff>76200</xdr:rowOff>
    </xdr:to>
    <xdr:sp>
      <xdr:nvSpPr>
        <xdr:cNvPr id="17" name="AutoShape 17"/>
        <xdr:cNvSpPr>
          <a:spLocks/>
        </xdr:cNvSpPr>
      </xdr:nvSpPr>
      <xdr:spPr>
        <a:xfrm>
          <a:off x="762000" y="666750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5</xdr:row>
      <xdr:rowOff>38100</xdr:rowOff>
    </xdr:from>
    <xdr:to>
      <xdr:col>3</xdr:col>
      <xdr:colOff>161925</xdr:colOff>
      <xdr:row>6</xdr:row>
      <xdr:rowOff>57150</xdr:rowOff>
    </xdr:to>
    <xdr:sp>
      <xdr:nvSpPr>
        <xdr:cNvPr id="18" name="AutoShape 18"/>
        <xdr:cNvSpPr>
          <a:spLocks/>
        </xdr:cNvSpPr>
      </xdr:nvSpPr>
      <xdr:spPr>
        <a:xfrm>
          <a:off x="1333500" y="1000125"/>
          <a:ext cx="371475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9525</xdr:rowOff>
    </xdr:from>
    <xdr:to>
      <xdr:col>2</xdr:col>
      <xdr:colOff>609600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1533525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8</xdr:row>
      <xdr:rowOff>9525</xdr:rowOff>
    </xdr:to>
    <xdr:sp>
      <xdr:nvSpPr>
        <xdr:cNvPr id="5" name="Line 5"/>
        <xdr:cNvSpPr>
          <a:spLocks/>
        </xdr:cNvSpPr>
      </xdr:nvSpPr>
      <xdr:spPr>
        <a:xfrm>
          <a:off x="342900" y="7905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3</xdr:row>
      <xdr:rowOff>76200</xdr:rowOff>
    </xdr:from>
    <xdr:to>
      <xdr:col>2</xdr:col>
      <xdr:colOff>171450</xdr:colOff>
      <xdr:row>4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800100" y="704850"/>
          <a:ext cx="295275" cy="2190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5</xdr:row>
      <xdr:rowOff>76200</xdr:rowOff>
    </xdr:from>
    <xdr:to>
      <xdr:col>1</xdr:col>
      <xdr:colOff>190500</xdr:colOff>
      <xdr:row>6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209550" y="1038225"/>
          <a:ext cx="295275" cy="2381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5</xdr:row>
      <xdr:rowOff>76200</xdr:rowOff>
    </xdr:from>
    <xdr:to>
      <xdr:col>3</xdr:col>
      <xdr:colOff>161925</xdr:colOff>
      <xdr:row>6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1419225" y="1038225"/>
          <a:ext cx="285750" cy="2286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314325" y="1476375"/>
          <a:ext cx="12382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9525</xdr:rowOff>
    </xdr:from>
    <xdr:to>
      <xdr:col>1</xdr:col>
      <xdr:colOff>28575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342900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9525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>
          <a:off x="314325" y="80010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</xdr:row>
      <xdr:rowOff>76200</xdr:rowOff>
    </xdr:from>
    <xdr:to>
      <xdr:col>2</xdr:col>
      <xdr:colOff>209550</xdr:colOff>
      <xdr:row>4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752475" y="704850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</xdr:row>
      <xdr:rowOff>47625</xdr:rowOff>
    </xdr:from>
    <xdr:to>
      <xdr:col>1</xdr:col>
      <xdr:colOff>190500</xdr:colOff>
      <xdr:row>6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123825" y="1009650"/>
          <a:ext cx="381000" cy="2095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7</xdr:row>
      <xdr:rowOff>76200</xdr:rowOff>
    </xdr:from>
    <xdr:to>
      <xdr:col>2</xdr:col>
      <xdr:colOff>190500</xdr:colOff>
      <xdr:row>8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733425" y="1390650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152400</xdr:rowOff>
    </xdr:from>
    <xdr:to>
      <xdr:col>3</xdr:col>
      <xdr:colOff>9525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>
          <a:off x="1552575" y="78105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9525</xdr:rowOff>
    </xdr:from>
    <xdr:to>
      <xdr:col>1</xdr:col>
      <xdr:colOff>28575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342900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9525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>
          <a:off x="314325" y="80010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</xdr:row>
      <xdr:rowOff>66675</xdr:rowOff>
    </xdr:from>
    <xdr:to>
      <xdr:col>2</xdr:col>
      <xdr:colOff>190500</xdr:colOff>
      <xdr:row>4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733425" y="695325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5</xdr:row>
      <xdr:rowOff>38100</xdr:rowOff>
    </xdr:from>
    <xdr:to>
      <xdr:col>1</xdr:col>
      <xdr:colOff>171450</xdr:colOff>
      <xdr:row>6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104775" y="1000125"/>
          <a:ext cx="381000" cy="2095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3</xdr:col>
      <xdr:colOff>19050</xdr:colOff>
      <xdr:row>8</xdr:row>
      <xdr:rowOff>9525</xdr:rowOff>
    </xdr:to>
    <xdr:sp>
      <xdr:nvSpPr>
        <xdr:cNvPr id="9" name="Line 9"/>
        <xdr:cNvSpPr>
          <a:spLocks/>
        </xdr:cNvSpPr>
      </xdr:nvSpPr>
      <xdr:spPr>
        <a:xfrm>
          <a:off x="323850" y="14859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3</xdr:col>
      <xdr:colOff>9525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314325" y="1485900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7</xdr:row>
      <xdr:rowOff>66675</xdr:rowOff>
    </xdr:from>
    <xdr:to>
      <xdr:col>2</xdr:col>
      <xdr:colOff>190500</xdr:colOff>
      <xdr:row>8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733425" y="1381125"/>
          <a:ext cx="381000" cy="2000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38100</xdr:rowOff>
    </xdr:from>
    <xdr:to>
      <xdr:col>2</xdr:col>
      <xdr:colOff>609600</xdr:colOff>
      <xdr:row>8</xdr:row>
      <xdr:rowOff>47625</xdr:rowOff>
    </xdr:to>
    <xdr:sp>
      <xdr:nvSpPr>
        <xdr:cNvPr id="12" name="Line 12"/>
        <xdr:cNvSpPr>
          <a:spLocks/>
        </xdr:cNvSpPr>
      </xdr:nvSpPr>
      <xdr:spPr>
        <a:xfrm>
          <a:off x="1533525" y="8286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4" name="Line 4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9525</xdr:rowOff>
    </xdr:from>
    <xdr:to>
      <xdr:col>2</xdr:col>
      <xdr:colOff>609600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1533525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8</xdr:row>
      <xdr:rowOff>9525</xdr:rowOff>
    </xdr:to>
    <xdr:sp>
      <xdr:nvSpPr>
        <xdr:cNvPr id="6" name="Line 6"/>
        <xdr:cNvSpPr>
          <a:spLocks/>
        </xdr:cNvSpPr>
      </xdr:nvSpPr>
      <xdr:spPr>
        <a:xfrm>
          <a:off x="342900" y="7905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3</xdr:col>
      <xdr:colOff>9525</xdr:colOff>
      <xdr:row>3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14325" y="79057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5</xdr:row>
      <xdr:rowOff>114300</xdr:rowOff>
    </xdr:from>
    <xdr:to>
      <xdr:col>2</xdr:col>
      <xdr:colOff>171450</xdr:colOff>
      <xdr:row>6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752475" y="1076325"/>
          <a:ext cx="34290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133350</xdr:rowOff>
    </xdr:from>
    <xdr:to>
      <xdr:col>2</xdr:col>
      <xdr:colOff>28575</xdr:colOff>
      <xdr:row>6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876300" y="923925"/>
          <a:ext cx="76200" cy="314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323850" y="8001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3</xdr:col>
      <xdr:colOff>9525</xdr:colOff>
      <xdr:row>8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314325" y="149542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9525</xdr:rowOff>
    </xdr:from>
    <xdr:to>
      <xdr:col>2</xdr:col>
      <xdr:colOff>609600</xdr:colOff>
      <xdr:row>8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533525" y="800100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342900" y="790575"/>
          <a:ext cx="0" cy="695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3</xdr:col>
      <xdr:colOff>9525</xdr:colOff>
      <xdr:row>3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314325" y="790575"/>
          <a:ext cx="12382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</xdr:row>
      <xdr:rowOff>76200</xdr:rowOff>
    </xdr:from>
    <xdr:to>
      <xdr:col>2</xdr:col>
      <xdr:colOff>209550</xdr:colOff>
      <xdr:row>4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752475" y="704850"/>
          <a:ext cx="381000" cy="1905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5</xdr:row>
      <xdr:rowOff>76200</xdr:rowOff>
    </xdr:from>
    <xdr:to>
      <xdr:col>3</xdr:col>
      <xdr:colOff>200025</xdr:colOff>
      <xdr:row>6</xdr:row>
      <xdr:rowOff>85725</xdr:rowOff>
    </xdr:to>
    <xdr:sp>
      <xdr:nvSpPr>
        <xdr:cNvPr id="16" name="AutoShape 16"/>
        <xdr:cNvSpPr>
          <a:spLocks/>
        </xdr:cNvSpPr>
      </xdr:nvSpPr>
      <xdr:spPr>
        <a:xfrm>
          <a:off x="1362075" y="1038225"/>
          <a:ext cx="381000" cy="1905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</xdr:row>
      <xdr:rowOff>57150</xdr:rowOff>
    </xdr:from>
    <xdr:to>
      <xdr:col>1</xdr:col>
      <xdr:colOff>200025</xdr:colOff>
      <xdr:row>6</xdr:row>
      <xdr:rowOff>66675</xdr:rowOff>
    </xdr:to>
    <xdr:sp>
      <xdr:nvSpPr>
        <xdr:cNvPr id="17" name="AutoShape 17"/>
        <xdr:cNvSpPr>
          <a:spLocks/>
        </xdr:cNvSpPr>
      </xdr:nvSpPr>
      <xdr:spPr>
        <a:xfrm>
          <a:off x="133350" y="1019175"/>
          <a:ext cx="381000" cy="1905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7</xdr:row>
      <xdr:rowOff>85725</xdr:rowOff>
    </xdr:from>
    <xdr:to>
      <xdr:col>2</xdr:col>
      <xdr:colOff>190500</xdr:colOff>
      <xdr:row>8</xdr:row>
      <xdr:rowOff>114300</xdr:rowOff>
    </xdr:to>
    <xdr:sp>
      <xdr:nvSpPr>
        <xdr:cNvPr id="18" name="AutoShape 18"/>
        <xdr:cNvSpPr>
          <a:spLocks/>
        </xdr:cNvSpPr>
      </xdr:nvSpPr>
      <xdr:spPr>
        <a:xfrm>
          <a:off x="733425" y="1400175"/>
          <a:ext cx="381000" cy="1905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I44"/>
  <sheetViews>
    <sheetView workbookViewId="0" topLeftCell="A14">
      <selection activeCell="J44" sqref="J44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00390625" style="58" customWidth="1"/>
    <col min="9" max="9" width="9.140625" style="58" customWidth="1"/>
    <col min="10" max="16384" width="9.140625" style="60" customWidth="1"/>
  </cols>
  <sheetData>
    <row r="1" spans="2:4" s="1" customFormat="1" ht="22.5">
      <c r="B1" s="104" t="s">
        <v>83</v>
      </c>
      <c r="C1" s="104"/>
      <c r="D1" s="104"/>
    </row>
    <row r="2" s="3" customFormat="1" ht="13.5" thickBot="1"/>
    <row r="3" spans="2:9" s="3" customFormat="1" ht="13.5" thickTop="1">
      <c r="B3" s="4"/>
      <c r="C3" s="5"/>
      <c r="D3" s="6"/>
      <c r="G3" s="94" t="s">
        <v>1</v>
      </c>
      <c r="H3" s="9">
        <v>1</v>
      </c>
      <c r="I3" s="10">
        <v>0.047</v>
      </c>
    </row>
    <row r="4" spans="2:9" s="3" customFormat="1" ht="12.75">
      <c r="B4" s="5"/>
      <c r="C4" s="6" t="s">
        <v>0</v>
      </c>
      <c r="D4" s="6"/>
      <c r="G4" s="11">
        <f>I3-(I3-I5)*((H3-H4)/(H3-H5))</f>
        <v>0.052142857142857144</v>
      </c>
      <c r="H4" s="12">
        <f>E10</f>
        <v>1.0571428571428572</v>
      </c>
      <c r="I4" s="13"/>
    </row>
    <row r="5" spans="2:9" s="3" customFormat="1" ht="13.5" thickBot="1">
      <c r="B5" s="4" t="s">
        <v>2</v>
      </c>
      <c r="C5" s="5"/>
      <c r="D5" s="18"/>
      <c r="G5" s="15"/>
      <c r="H5" s="16">
        <v>1.1</v>
      </c>
      <c r="I5" s="17">
        <v>0.056</v>
      </c>
    </row>
    <row r="6" spans="2:4" s="3" customFormat="1" ht="14.25" thickBot="1" thickTop="1">
      <c r="B6" s="4"/>
      <c r="C6" s="14" t="s">
        <v>3</v>
      </c>
      <c r="D6" s="6" t="s">
        <v>4</v>
      </c>
    </row>
    <row r="7" spans="2:9" s="3" customFormat="1" ht="13.5" thickTop="1">
      <c r="B7" s="4"/>
      <c r="C7" s="4"/>
      <c r="D7" s="18"/>
      <c r="E7" s="6" t="s">
        <v>5</v>
      </c>
      <c r="F7" s="18">
        <v>3.5</v>
      </c>
      <c r="G7" s="95" t="s">
        <v>6</v>
      </c>
      <c r="H7" s="9">
        <f>H3</f>
        <v>1</v>
      </c>
      <c r="I7" s="10">
        <v>0.036</v>
      </c>
    </row>
    <row r="8" spans="4:9" s="3" customFormat="1" ht="12.75">
      <c r="D8" s="18"/>
      <c r="E8" s="18" t="s">
        <v>7</v>
      </c>
      <c r="F8" s="18">
        <v>3.7</v>
      </c>
      <c r="G8" s="11">
        <f>I7-(I7-I9)*((H7-H8)/(H7-H9))</f>
        <v>0.039428571428571424</v>
      </c>
      <c r="H8" s="12">
        <f>E10</f>
        <v>1.0571428571428572</v>
      </c>
      <c r="I8" s="13"/>
    </row>
    <row r="9" spans="2:9" s="3" customFormat="1" ht="13.5" thickBot="1">
      <c r="B9" s="20"/>
      <c r="D9" s="18"/>
      <c r="G9" s="15"/>
      <c r="H9" s="16">
        <f>H5</f>
        <v>1.1</v>
      </c>
      <c r="I9" s="17">
        <v>0.042</v>
      </c>
    </row>
    <row r="10" spans="4:6" s="3" customFormat="1" ht="14.25" thickBot="1" thickTop="1">
      <c r="D10" s="6" t="s">
        <v>8</v>
      </c>
      <c r="E10" s="21">
        <f>F8/F7</f>
        <v>1.0571428571428572</v>
      </c>
      <c r="F10" s="22"/>
    </row>
    <row r="11" spans="4:9" s="3" customFormat="1" ht="13.5" thickTop="1">
      <c r="D11" s="18"/>
      <c r="E11" s="23"/>
      <c r="F11" s="18"/>
      <c r="G11" s="24" t="s">
        <v>9</v>
      </c>
      <c r="H11" s="9">
        <f>H7</f>
        <v>1</v>
      </c>
      <c r="I11" s="10">
        <v>0.4</v>
      </c>
    </row>
    <row r="12" spans="1:9" s="3" customFormat="1" ht="12.75">
      <c r="A12" s="3">
        <v>1</v>
      </c>
      <c r="B12" s="23" t="s">
        <v>10</v>
      </c>
      <c r="C12" s="23"/>
      <c r="D12" s="23"/>
      <c r="G12" s="11">
        <f>I11-(I11-I13)*((H11-H12)/(H11-H13))</f>
        <v>0.4228571428571429</v>
      </c>
      <c r="H12" s="12">
        <f>E10</f>
        <v>1.0571428571428572</v>
      </c>
      <c r="I12" s="13"/>
    </row>
    <row r="13" spans="4:9" s="3" customFormat="1" ht="13.5" thickBot="1">
      <c r="D13" s="25" t="s">
        <v>79</v>
      </c>
      <c r="G13" s="15"/>
      <c r="H13" s="16">
        <f>H9</f>
        <v>1.1</v>
      </c>
      <c r="I13" s="17">
        <v>0.44</v>
      </c>
    </row>
    <row r="14" spans="2:4" s="3" customFormat="1" ht="14.25" thickBot="1" thickTop="1">
      <c r="B14" s="25" t="s">
        <v>12</v>
      </c>
      <c r="C14" s="3">
        <f>(0.4+0.6*(G21/400))*F7/I20*1000</f>
        <v>75.45289855072464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</v>
      </c>
      <c r="I15" s="10">
        <v>0.26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0.27714285714285714</v>
      </c>
      <c r="H16" s="12">
        <f>E10</f>
        <v>1.0571428571428572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1.1</v>
      </c>
      <c r="I17" s="17">
        <v>0.29</v>
      </c>
    </row>
    <row r="18" spans="3:5" s="3" customFormat="1" ht="14.25" thickBot="1" thickTop="1">
      <c r="C18" s="25" t="s">
        <v>20</v>
      </c>
      <c r="D18" s="27">
        <f>(G24*($G$23+$I$23)*$F$7^2)</f>
        <v>10.018049999999999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7.673399999999999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11.11425</v>
      </c>
      <c r="E20" s="3" t="s">
        <v>21</v>
      </c>
      <c r="F20" s="31">
        <v>30</v>
      </c>
      <c r="G20" s="32">
        <v>40</v>
      </c>
      <c r="H20" s="33">
        <f>E10</f>
        <v>1.0571428571428572</v>
      </c>
      <c r="I20" s="34">
        <f>(F20-((F20-G20)*(2-H20)/(2-1)))</f>
        <v>39.42857142857143</v>
      </c>
    </row>
    <row r="21" spans="3:9" s="3" customFormat="1" ht="13.5" thickTop="1">
      <c r="C21" s="25" t="s">
        <v>28</v>
      </c>
      <c r="D21" s="27">
        <f>(I25*($G$23+$I$23)*$F$7^2)</f>
        <v>8.404199999999998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25.752</v>
      </c>
      <c r="E24" s="3" t="s">
        <v>36</v>
      </c>
      <c r="F24" s="39" t="s">
        <v>37</v>
      </c>
      <c r="G24" s="40">
        <v>0.047</v>
      </c>
      <c r="H24" s="41" t="s">
        <v>38</v>
      </c>
      <c r="I24" s="42">
        <f>G4</f>
        <v>0.052142857142857144</v>
      </c>
    </row>
    <row r="25" spans="3:9" s="3" customFormat="1" ht="15" thickBot="1">
      <c r="C25" s="3" t="s">
        <v>39</v>
      </c>
      <c r="D25" s="18">
        <f>G29*(G27+I27)*F7</f>
        <v>16.878</v>
      </c>
      <c r="E25" s="3" t="s">
        <v>36</v>
      </c>
      <c r="F25" s="43" t="s">
        <v>40</v>
      </c>
      <c r="G25" s="44">
        <v>0.036</v>
      </c>
      <c r="H25" s="45" t="s">
        <v>41</v>
      </c>
      <c r="I25" s="46">
        <f>G8</f>
        <v>0.039428571428571424</v>
      </c>
    </row>
    <row r="26" spans="3:5" s="3" customFormat="1" ht="14.25" thickBot="1" thickTop="1">
      <c r="C26" s="3" t="s">
        <v>42</v>
      </c>
      <c r="D26" s="18">
        <f>I28*(G27+I27)*F7</f>
        <v>24.36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15.834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0.4228571428571429</v>
      </c>
      <c r="H28" s="48" t="s">
        <v>48</v>
      </c>
      <c r="I28" s="42">
        <v>0.4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0.27714285714285714</v>
      </c>
      <c r="H29" s="16" t="s">
        <v>52</v>
      </c>
      <c r="I29" s="46">
        <v>0.26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0.0024500638668134597</v>
      </c>
      <c r="E34" s="3" t="s">
        <v>61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0.00186369871526936</v>
      </c>
      <c r="E35" s="3" t="s">
        <v>61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0.0027271062771371097</v>
      </c>
      <c r="E36" s="3" t="s">
        <v>61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0.00204557070449165</v>
      </c>
      <c r="E37" s="3" t="s">
        <v>61</v>
      </c>
      <c r="F37" s="3">
        <v>0.0017</v>
      </c>
      <c r="H37" s="47" t="s">
        <v>67</v>
      </c>
      <c r="I37" s="13">
        <f>11.33*1000*1000</f>
        <v>11330000</v>
      </c>
    </row>
    <row r="38" spans="4:9" s="3" customFormat="1" ht="13.5" thickBot="1">
      <c r="D38" s="18"/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D34*I36*1000*1000</f>
        <v>311.1581110853094</v>
      </c>
      <c r="D40" s="55">
        <f>50.27*1000/C40</f>
        <v>161.55773611255023</v>
      </c>
      <c r="E40" s="55">
        <f>78.54*1000/C40</f>
        <v>252.4118677994767</v>
      </c>
      <c r="F40" s="56">
        <f>113.09*1000/C40</f>
        <v>363.44866474971764</v>
      </c>
      <c r="G40" s="55">
        <f>153.94*1000/C40</f>
        <v>494.73240296729625</v>
      </c>
    </row>
    <row r="41" spans="2:7" s="3" customFormat="1" ht="12.75">
      <c r="B41" s="25" t="s">
        <v>74</v>
      </c>
      <c r="C41" s="54">
        <f>D35*I36*1000*1000</f>
        <v>236.68973683920873</v>
      </c>
      <c r="D41" s="55">
        <f>50.27*1000/C41</f>
        <v>212.3877472310939</v>
      </c>
      <c r="E41" s="55">
        <f>78.54*1000/C41</f>
        <v>331.8268085842474</v>
      </c>
      <c r="F41" s="56">
        <f>113.09*1000/C41</f>
        <v>477.79849481528566</v>
      </c>
      <c r="G41" s="55">
        <f>153.94*1000/C41</f>
        <v>650.3873047295523</v>
      </c>
    </row>
    <row r="42" spans="2:7" s="3" customFormat="1" ht="12.75">
      <c r="B42" s="25" t="s">
        <v>75</v>
      </c>
      <c r="C42" s="54">
        <f>D36*I36*1000*1000</f>
        <v>346.3424971964129</v>
      </c>
      <c r="D42" s="55">
        <f>50.27*1000/C42</f>
        <v>145.1453414089452</v>
      </c>
      <c r="E42" s="55">
        <f>78.54*1000/C42</f>
        <v>226.7697456586146</v>
      </c>
      <c r="F42" s="56">
        <f>113.09*1000/C42</f>
        <v>326.52649015193185</v>
      </c>
      <c r="G42" s="55">
        <f>153.94*1000/C42</f>
        <v>444.4733211954053</v>
      </c>
    </row>
    <row r="43" spans="2:7" s="3" customFormat="1" ht="12.75">
      <c r="B43" s="25" t="s">
        <v>76</v>
      </c>
      <c r="C43" s="54">
        <f>D37*I36*1000*1000</f>
        <v>259.7874794704395</v>
      </c>
      <c r="D43" s="55">
        <f>50.27*1000/C43</f>
        <v>193.5043216958425</v>
      </c>
      <c r="E43" s="55">
        <f>78.54*1000/C43</f>
        <v>302.3240387107911</v>
      </c>
      <c r="F43" s="56">
        <f>113.09*1000/C43</f>
        <v>435.31736106192216</v>
      </c>
      <c r="G43" s="55">
        <f>153.94*1000/C43</f>
        <v>592.5612747534909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</sheetPr>
  <dimension ref="A1:I44"/>
  <sheetViews>
    <sheetView workbookViewId="0" topLeftCell="A20">
      <selection activeCell="J44" sqref="J44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421875" style="58" customWidth="1"/>
    <col min="7" max="7" width="9.57421875" style="58" customWidth="1"/>
    <col min="8" max="8" width="12.00390625" style="58" customWidth="1"/>
    <col min="9" max="9" width="9.140625" style="58" customWidth="1"/>
    <col min="10" max="16384" width="9.140625" style="60" customWidth="1"/>
  </cols>
  <sheetData>
    <row r="1" spans="2:4" s="1" customFormat="1" ht="22.5">
      <c r="B1" s="104" t="s">
        <v>92</v>
      </c>
      <c r="C1" s="104"/>
      <c r="D1" s="104"/>
    </row>
    <row r="2" s="3" customFormat="1" ht="13.5" thickBot="1">
      <c r="D2" s="18"/>
    </row>
    <row r="3" spans="3:9" s="3" customFormat="1" ht="13.5" thickTop="1">
      <c r="C3" s="25"/>
      <c r="D3" s="18"/>
      <c r="G3" s="94" t="s">
        <v>1</v>
      </c>
      <c r="H3" s="9">
        <v>1.4</v>
      </c>
      <c r="I3" s="10">
        <v>0.05</v>
      </c>
    </row>
    <row r="4" spans="3:9" s="3" customFormat="1" ht="12.75">
      <c r="C4" s="25"/>
      <c r="D4" s="23"/>
      <c r="G4" s="11">
        <f>I3-(I3-I5)*((H3-H4)/(H3-H5))</f>
        <v>0.051750000000000004</v>
      </c>
      <c r="H4" s="12">
        <f>E10</f>
        <v>1.4583333333333335</v>
      </c>
      <c r="I4" s="13"/>
    </row>
    <row r="5" spans="2:9" s="3" customFormat="1" ht="13.5" thickBot="1">
      <c r="B5" s="5"/>
      <c r="C5" s="6" t="s">
        <v>0</v>
      </c>
      <c r="D5" s="23"/>
      <c r="G5" s="15"/>
      <c r="H5" s="16">
        <v>1.5</v>
      </c>
      <c r="I5" s="17">
        <v>0.053</v>
      </c>
    </row>
    <row r="6" spans="2:3" s="3" customFormat="1" ht="14.25" thickBot="1" thickTop="1">
      <c r="B6" s="6" t="s">
        <v>77</v>
      </c>
      <c r="C6" s="5"/>
    </row>
    <row r="7" spans="2:9" s="3" customFormat="1" ht="13.5" thickTop="1">
      <c r="B7" s="6" t="s">
        <v>4</v>
      </c>
      <c r="C7" s="14" t="s">
        <v>3</v>
      </c>
      <c r="D7" s="18" t="s">
        <v>4</v>
      </c>
      <c r="E7" s="18" t="s">
        <v>5</v>
      </c>
      <c r="F7" s="18">
        <v>2.4</v>
      </c>
      <c r="G7" s="95" t="s">
        <v>6</v>
      </c>
      <c r="H7" s="9">
        <f>H3</f>
        <v>1.4</v>
      </c>
      <c r="I7" s="10">
        <v>0.037</v>
      </c>
    </row>
    <row r="8" spans="2:9" s="3" customFormat="1" ht="12.75">
      <c r="B8" s="5" t="s">
        <v>0</v>
      </c>
      <c r="C8" s="4"/>
      <c r="D8" s="18"/>
      <c r="E8" s="18" t="s">
        <v>7</v>
      </c>
      <c r="F8" s="18">
        <v>3.5</v>
      </c>
      <c r="G8" s="11">
        <f>I7-(I7-I9)*((H7-H8)/(H7-H9))</f>
        <v>0.03875000000000001</v>
      </c>
      <c r="H8" s="12">
        <f>E10</f>
        <v>1.4583333333333335</v>
      </c>
      <c r="I8" s="13"/>
    </row>
    <row r="9" spans="2:9" s="3" customFormat="1" ht="13.5" thickBot="1">
      <c r="B9" s="20"/>
      <c r="C9" s="18" t="s">
        <v>0</v>
      </c>
      <c r="G9" s="15"/>
      <c r="H9" s="16">
        <f>H5</f>
        <v>1.5</v>
      </c>
      <c r="I9" s="17">
        <v>0.04</v>
      </c>
    </row>
    <row r="10" spans="4:6" s="3" customFormat="1" ht="14.25" thickBot="1" thickTop="1">
      <c r="D10" s="6" t="s">
        <v>8</v>
      </c>
      <c r="E10" s="21">
        <f>F8/F7</f>
        <v>1.4583333333333335</v>
      </c>
      <c r="F10" s="22"/>
    </row>
    <row r="11" spans="5:9" s="3" customFormat="1" ht="13.5" thickTop="1">
      <c r="E11" s="23"/>
      <c r="F11" s="91"/>
      <c r="G11" s="24" t="s">
        <v>9</v>
      </c>
      <c r="H11" s="9">
        <f>H7</f>
        <v>1.4</v>
      </c>
      <c r="I11" s="10">
        <v>0.43</v>
      </c>
    </row>
    <row r="12" spans="1:9" s="3" customFormat="1" ht="12.75">
      <c r="A12" s="3">
        <v>1</v>
      </c>
      <c r="B12" s="23" t="s">
        <v>10</v>
      </c>
      <c r="C12" s="23"/>
      <c r="D12" s="23"/>
      <c r="F12" s="92"/>
      <c r="G12" s="11">
        <f>I11-(I11-I13)*((H11-H12)/(H11-H13))</f>
        <v>0.4416666666666667</v>
      </c>
      <c r="H12" s="12">
        <f>E10</f>
        <v>1.4583333333333335</v>
      </c>
      <c r="I12" s="13"/>
    </row>
    <row r="13" spans="2:9" s="3" customFormat="1" ht="13.5" thickBot="1">
      <c r="B13" s="25" t="s">
        <v>12</v>
      </c>
      <c r="C13" s="3" t="s">
        <v>78</v>
      </c>
      <c r="D13" s="18"/>
      <c r="F13" s="93"/>
      <c r="G13" s="15"/>
      <c r="H13" s="16">
        <f>H9</f>
        <v>1.5</v>
      </c>
      <c r="I13" s="17">
        <v>0.45</v>
      </c>
    </row>
    <row r="14" spans="2:4" s="3" customFormat="1" ht="14.25" thickBot="1" thickTop="1">
      <c r="B14" s="25" t="s">
        <v>12</v>
      </c>
      <c r="C14" s="3">
        <f>(0.4+0.6*(G21/400))*F7/I20*1000</f>
        <v>50.47422680412372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1.4</v>
      </c>
      <c r="I15" s="10">
        <v>0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</v>
      </c>
      <c r="H16" s="12">
        <f>E10</f>
        <v>1.4583333333333335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1.5</v>
      </c>
      <c r="I17" s="17">
        <v>0</v>
      </c>
    </row>
    <row r="18" spans="3:5" s="3" customFormat="1" ht="14.25" thickBot="1" thickTop="1">
      <c r="C18" s="25" t="s">
        <v>20</v>
      </c>
      <c r="D18" s="27">
        <f>(G24*($G$23+$I$23)*$F$7^2)</f>
        <v>3.207168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2.405376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5.186592</v>
      </c>
      <c r="E20" s="3" t="s">
        <v>21</v>
      </c>
      <c r="F20" s="31">
        <v>35</v>
      </c>
      <c r="G20" s="32">
        <v>45</v>
      </c>
      <c r="H20" s="33">
        <f>E10</f>
        <v>1.4583333333333335</v>
      </c>
      <c r="I20" s="34">
        <f>(F20-((F20-G20)*(2-H20)/(2-1)))</f>
        <v>40.416666666666664</v>
      </c>
    </row>
    <row r="21" spans="3:9" s="3" customFormat="1" ht="13.5" thickTop="1">
      <c r="C21" s="25" t="s">
        <v>28</v>
      </c>
      <c r="D21" s="27">
        <f>(I25*($G$23+$I$23)*$F$7^2)</f>
        <v>3.88368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18.444</v>
      </c>
      <c r="E24" s="3" t="s">
        <v>36</v>
      </c>
      <c r="F24" s="39" t="s">
        <v>37</v>
      </c>
      <c r="G24" s="40">
        <v>0.032</v>
      </c>
      <c r="H24" s="41" t="s">
        <v>38</v>
      </c>
      <c r="I24" s="42">
        <f>G4</f>
        <v>0.051750000000000004</v>
      </c>
    </row>
    <row r="25" spans="3:9" s="3" customFormat="1" ht="15" thickBot="1">
      <c r="C25" s="3" t="s">
        <v>39</v>
      </c>
      <c r="D25" s="18">
        <f>G29*(G27+I27)*F7</f>
        <v>0</v>
      </c>
      <c r="E25" s="3" t="s">
        <v>36</v>
      </c>
      <c r="F25" s="43" t="s">
        <v>40</v>
      </c>
      <c r="G25" s="44">
        <v>0.024</v>
      </c>
      <c r="H25" s="45" t="s">
        <v>41</v>
      </c>
      <c r="I25" s="46">
        <f>G8</f>
        <v>0.03875000000000001</v>
      </c>
    </row>
    <row r="26" spans="3:5" s="3" customFormat="1" ht="14.25" thickBot="1" thickTop="1">
      <c r="C26" s="3" t="s">
        <v>42</v>
      </c>
      <c r="D26" s="18">
        <f>I28*(G27+I27)*F7</f>
        <v>13.7808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0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0.4416666666666667</v>
      </c>
      <c r="H28" s="48" t="s">
        <v>48</v>
      </c>
      <c r="I28" s="42">
        <v>0.33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</v>
      </c>
      <c r="H29" s="16" t="s">
        <v>52</v>
      </c>
      <c r="I29" s="46">
        <v>0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0.0007690459544728347</v>
      </c>
      <c r="E34" s="3" t="s">
        <v>82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0.0005754906581518528</v>
      </c>
      <c r="E35" s="3" t="s">
        <v>82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0.0012506883158446625</v>
      </c>
      <c r="E36" s="3" t="s">
        <v>82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0.0009330439107555276</v>
      </c>
      <c r="E37" s="3" t="s">
        <v>82</v>
      </c>
      <c r="F37" s="3">
        <v>0.0017</v>
      </c>
      <c r="H37" s="47" t="s">
        <v>67</v>
      </c>
      <c r="I37" s="13">
        <f>11.33*1000*1000</f>
        <v>11330000</v>
      </c>
    </row>
    <row r="38" spans="4:9" s="3" customFormat="1" ht="13.5" thickBot="1">
      <c r="D38" s="18"/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F34*I36*1000*1000</f>
        <v>215.89999999999998</v>
      </c>
      <c r="D40" s="55">
        <f>50.27*1000/C40</f>
        <v>232.83927744326078</v>
      </c>
      <c r="E40" s="55">
        <f>78.54*1000/C40</f>
        <v>363.77952755905517</v>
      </c>
      <c r="F40" s="56">
        <f>113.09*1000/C40</f>
        <v>523.8073182028718</v>
      </c>
      <c r="G40" s="55">
        <f>153.94*1000/C40</f>
        <v>713.0152848540991</v>
      </c>
    </row>
    <row r="41" spans="2:7" s="3" customFormat="1" ht="12.75">
      <c r="B41" s="25" t="s">
        <v>74</v>
      </c>
      <c r="C41" s="54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</row>
    <row r="42" spans="2:7" s="3" customFormat="1" ht="12.75">
      <c r="B42" s="25" t="s">
        <v>75</v>
      </c>
      <c r="C42" s="54">
        <f>F36*I36*1000*1000</f>
        <v>215.89999999999998</v>
      </c>
      <c r="D42" s="55">
        <f>50.27*1000/C42</f>
        <v>232.83927744326078</v>
      </c>
      <c r="E42" s="55">
        <f>78.54*1000/C42</f>
        <v>363.77952755905517</v>
      </c>
      <c r="F42" s="56">
        <f>113.09*1000/C42</f>
        <v>523.8073182028718</v>
      </c>
      <c r="G42" s="55">
        <f>153.94*1000/C42</f>
        <v>713.0152848540991</v>
      </c>
    </row>
    <row r="43" spans="2:7" s="3" customFormat="1" ht="12.75">
      <c r="B43" s="25" t="s">
        <v>76</v>
      </c>
      <c r="C43" s="54">
        <f>F37*I36*1000*1000</f>
        <v>215.89999999999998</v>
      </c>
      <c r="D43" s="55">
        <f>50.27*1000/C43</f>
        <v>232.83927744326078</v>
      </c>
      <c r="E43" s="55">
        <f>78.54*1000/C43</f>
        <v>363.77952755905517</v>
      </c>
      <c r="F43" s="56">
        <f>113.09*1000/C43</f>
        <v>523.8073182028718</v>
      </c>
      <c r="G43" s="55">
        <f>153.94*1000/C43</f>
        <v>713.0152848540991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</sheetPr>
  <dimension ref="A1:I44"/>
  <sheetViews>
    <sheetView workbookViewId="0" topLeftCell="A4">
      <selection activeCell="J44" sqref="J44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28125" style="58" customWidth="1"/>
    <col min="9" max="9" width="9.140625" style="58" customWidth="1"/>
    <col min="10" max="16384" width="9.140625" style="60" customWidth="1"/>
  </cols>
  <sheetData>
    <row r="1" spans="2:4" s="1" customFormat="1" ht="22.5">
      <c r="B1" s="104" t="s">
        <v>93</v>
      </c>
      <c r="C1" s="104"/>
      <c r="D1" s="104"/>
    </row>
    <row r="2" s="3" customFormat="1" ht="13.5" thickBot="1">
      <c r="D2" s="18"/>
    </row>
    <row r="3" spans="3:9" s="3" customFormat="1" ht="13.5" thickTop="1">
      <c r="C3" s="25"/>
      <c r="D3" s="18"/>
      <c r="G3" s="94" t="s">
        <v>1</v>
      </c>
      <c r="H3" s="9">
        <v>1</v>
      </c>
      <c r="I3" s="10">
        <v>0.039</v>
      </c>
    </row>
    <row r="4" spans="3:9" s="3" customFormat="1" ht="12.75">
      <c r="C4" s="25"/>
      <c r="D4" s="23"/>
      <c r="G4" s="11">
        <f>I3-(I3-I5)*((H3-H4)/(H3-H5))</f>
        <v>0.04185714285714286</v>
      </c>
      <c r="H4" s="12">
        <f>E10</f>
        <v>1.0571428571428572</v>
      </c>
      <c r="I4" s="13"/>
    </row>
    <row r="5" spans="2:9" s="3" customFormat="1" ht="13.5" thickBot="1">
      <c r="B5" s="5"/>
      <c r="C5" s="77" t="s">
        <v>0</v>
      </c>
      <c r="D5" s="23"/>
      <c r="G5" s="15"/>
      <c r="H5" s="16">
        <v>1.1</v>
      </c>
      <c r="I5" s="17">
        <v>0.044</v>
      </c>
    </row>
    <row r="6" spans="2:3" s="3" customFormat="1" ht="14.25" thickBot="1" thickTop="1">
      <c r="B6" s="4"/>
      <c r="C6" s="78"/>
    </row>
    <row r="7" spans="2:9" s="3" customFormat="1" ht="13.5" thickTop="1">
      <c r="B7" s="6" t="s">
        <v>4</v>
      </c>
      <c r="C7" s="79" t="s">
        <v>3</v>
      </c>
      <c r="D7" s="18"/>
      <c r="E7" s="18" t="s">
        <v>5</v>
      </c>
      <c r="F7" s="18">
        <v>3.5</v>
      </c>
      <c r="G7" s="95" t="s">
        <v>6</v>
      </c>
      <c r="H7" s="9">
        <f>H3</f>
        <v>1</v>
      </c>
      <c r="I7" s="10">
        <v>0.029</v>
      </c>
    </row>
    <row r="8" spans="2:9" s="3" customFormat="1" ht="12.75">
      <c r="B8" s="4"/>
      <c r="C8" s="80"/>
      <c r="D8" s="18"/>
      <c r="E8" s="18" t="s">
        <v>7</v>
      </c>
      <c r="F8" s="18">
        <v>3.7</v>
      </c>
      <c r="G8" s="11">
        <f>I7-(I7-I9)*((H7-H8)/(H7-H9))</f>
        <v>0.031285714285714285</v>
      </c>
      <c r="H8" s="12">
        <f>E10</f>
        <v>1.0571428571428572</v>
      </c>
      <c r="I8" s="13"/>
    </row>
    <row r="9" spans="2:9" s="3" customFormat="1" ht="13.5" thickBot="1">
      <c r="B9" s="20"/>
      <c r="C9" s="6" t="s">
        <v>0</v>
      </c>
      <c r="G9" s="15"/>
      <c r="H9" s="16">
        <f>H5</f>
        <v>1.1</v>
      </c>
      <c r="I9" s="17">
        <v>0.033</v>
      </c>
    </row>
    <row r="10" spans="4:6" s="3" customFormat="1" ht="14.25" thickBot="1" thickTop="1">
      <c r="D10" s="6" t="s">
        <v>8</v>
      </c>
      <c r="E10" s="21">
        <f>F8/F7</f>
        <v>1.0571428571428572</v>
      </c>
      <c r="F10" s="22"/>
    </row>
    <row r="11" spans="5:9" s="3" customFormat="1" ht="13.5" thickTop="1">
      <c r="E11" s="23"/>
      <c r="F11" s="18"/>
      <c r="G11" s="24" t="s">
        <v>9</v>
      </c>
      <c r="H11" s="9">
        <f>H7</f>
        <v>1</v>
      </c>
      <c r="I11" s="10">
        <v>0.36</v>
      </c>
    </row>
    <row r="12" spans="1:9" s="3" customFormat="1" ht="12.75">
      <c r="A12" s="3">
        <v>1</v>
      </c>
      <c r="B12" s="23" t="s">
        <v>10</v>
      </c>
      <c r="C12" s="23"/>
      <c r="D12" s="23"/>
      <c r="G12" s="11">
        <f>I11-(I11-I13)*((H11-H12)/(H11-H13))</f>
        <v>0.3771428571428571</v>
      </c>
      <c r="H12" s="12">
        <f>E10</f>
        <v>1.0571428571428572</v>
      </c>
      <c r="I12" s="13"/>
    </row>
    <row r="13" spans="2:9" s="3" customFormat="1" ht="13.5" thickBot="1">
      <c r="B13" s="25" t="s">
        <v>12</v>
      </c>
      <c r="C13" s="3" t="s">
        <v>78</v>
      </c>
      <c r="D13" s="18"/>
      <c r="G13" s="15"/>
      <c r="H13" s="16">
        <f>H9</f>
        <v>1.1</v>
      </c>
      <c r="I13" s="17">
        <v>0.39</v>
      </c>
    </row>
    <row r="14" spans="2:4" s="3" customFormat="1" ht="14.25" thickBot="1" thickTop="1">
      <c r="B14" s="25" t="s">
        <v>12</v>
      </c>
      <c r="C14" s="3">
        <f>(0.4+0.6*(G21/400))*F7/I20*1000</f>
        <v>66.96141479099678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</v>
      </c>
      <c r="I15" s="10">
        <v>0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</v>
      </c>
      <c r="H16" s="12">
        <f>E10</f>
        <v>1.0571428571428572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1.1</v>
      </c>
      <c r="I17" s="17">
        <v>0</v>
      </c>
    </row>
    <row r="18" spans="3:5" s="3" customFormat="1" ht="14.25" thickBot="1" thickTop="1">
      <c r="C18" s="25" t="s">
        <v>20</v>
      </c>
      <c r="D18" s="27">
        <f>(G24*($G$23+$I$23)*$F$7^2)</f>
        <v>8.31285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6.181349999999999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8.92185</v>
      </c>
      <c r="E20" s="3" t="s">
        <v>21</v>
      </c>
      <c r="F20" s="31">
        <v>35</v>
      </c>
      <c r="G20" s="32">
        <v>45</v>
      </c>
      <c r="H20" s="33">
        <f>E10</f>
        <v>1.0571428571428572</v>
      </c>
      <c r="I20" s="34">
        <f>(F20-((F20-G20)*(2-H20)/(2-1)))</f>
        <v>44.42857142857143</v>
      </c>
    </row>
    <row r="21" spans="3:9" s="3" customFormat="1" ht="13.5" thickTop="1">
      <c r="C21" s="25" t="s">
        <v>28</v>
      </c>
      <c r="D21" s="27">
        <f>(I25*($G$23+$I$23)*$F$7^2)</f>
        <v>6.668549999999999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22.967999999999996</v>
      </c>
      <c r="E24" s="3" t="s">
        <v>36</v>
      </c>
      <c r="F24" s="39" t="s">
        <v>37</v>
      </c>
      <c r="G24" s="40">
        <v>0.039</v>
      </c>
      <c r="H24" s="41" t="s">
        <v>38</v>
      </c>
      <c r="I24" s="42">
        <f>G4</f>
        <v>0.04185714285714286</v>
      </c>
    </row>
    <row r="25" spans="3:9" s="3" customFormat="1" ht="15" thickBot="1">
      <c r="C25" s="3" t="s">
        <v>39</v>
      </c>
      <c r="D25" s="18">
        <f>G29*(G27+I27)*F7</f>
        <v>0</v>
      </c>
      <c r="E25" s="3" t="s">
        <v>36</v>
      </c>
      <c r="F25" s="43" t="s">
        <v>40</v>
      </c>
      <c r="G25" s="44">
        <v>0.029</v>
      </c>
      <c r="H25" s="45" t="s">
        <v>41</v>
      </c>
      <c r="I25" s="46">
        <f>G8</f>
        <v>0.031285714285714285</v>
      </c>
    </row>
    <row r="26" spans="3:5" s="3" customFormat="1" ht="14.25" thickBot="1" thickTop="1">
      <c r="C26" s="3" t="s">
        <v>42</v>
      </c>
      <c r="D26" s="18">
        <f>I28*(G27+I27)*F7</f>
        <v>21.924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14.615999999999998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0.3771428571428571</v>
      </c>
      <c r="H28" s="48" t="s">
        <v>48</v>
      </c>
      <c r="I28" s="42">
        <v>0.36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</v>
      </c>
      <c r="H29" s="16" t="s">
        <v>52</v>
      </c>
      <c r="I29" s="46">
        <v>0.24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0.002022793021348351</v>
      </c>
      <c r="E34" s="3" t="s">
        <v>61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0.0014948257466712838</v>
      </c>
      <c r="E35" s="3" t="s">
        <v>82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0.0021748817784123255</v>
      </c>
      <c r="E36" s="3" t="s">
        <v>61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0.001614916281549333</v>
      </c>
      <c r="E37" s="3" t="s">
        <v>82</v>
      </c>
      <c r="F37" s="3">
        <v>0.0017</v>
      </c>
      <c r="H37" s="47" t="s">
        <v>67</v>
      </c>
      <c r="I37" s="13">
        <f>11.33*1000*1000</f>
        <v>11330000</v>
      </c>
    </row>
    <row r="38" spans="4:9" s="3" customFormat="1" ht="13.5" thickBot="1">
      <c r="D38" s="18"/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D34*I36*1000*1000</f>
        <v>256.8947137112406</v>
      </c>
      <c r="D40" s="55">
        <f>50.27*1000/C40</f>
        <v>195.68327924608593</v>
      </c>
      <c r="E40" s="55">
        <f>78.54*1000/C40</f>
        <v>305.7283618855697</v>
      </c>
      <c r="F40" s="56">
        <f>113.09*1000/C40</f>
        <v>440.2192570109381</v>
      </c>
      <c r="G40" s="55">
        <f>153.94*1000/C40</f>
        <v>599.233817528197</v>
      </c>
    </row>
    <row r="41" spans="2:7" s="3" customFormat="1" ht="12.75">
      <c r="B41" s="25" t="s">
        <v>74</v>
      </c>
      <c r="C41" s="54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</row>
    <row r="42" spans="2:7" s="3" customFormat="1" ht="12.75">
      <c r="B42" s="25" t="s">
        <v>75</v>
      </c>
      <c r="C42" s="54">
        <f>D36*I36*1000*1000</f>
        <v>276.20998585836537</v>
      </c>
      <c r="D42" s="55">
        <f>50.27*1000/C42</f>
        <v>181.9992128227304</v>
      </c>
      <c r="E42" s="55">
        <f>78.54*1000/C42</f>
        <v>284.3488795523622</v>
      </c>
      <c r="F42" s="56">
        <f>113.09*1000/C42</f>
        <v>409.4348712576603</v>
      </c>
      <c r="G42" s="55">
        <f>153.94*1000/C42</f>
        <v>557.3295966168912</v>
      </c>
    </row>
    <row r="43" spans="2:7" s="3" customFormat="1" ht="12.75">
      <c r="B43" s="25" t="s">
        <v>76</v>
      </c>
      <c r="C43" s="54">
        <f>F37*I36*1000*1000</f>
        <v>215.89999999999998</v>
      </c>
      <c r="D43" s="55">
        <f>50.27*1000/C43</f>
        <v>232.83927744326078</v>
      </c>
      <c r="E43" s="55">
        <f>78.54*1000/C43</f>
        <v>363.77952755905517</v>
      </c>
      <c r="F43" s="56">
        <f>113.09*1000/C43</f>
        <v>523.8073182028718</v>
      </c>
      <c r="G43" s="55">
        <f>153.94*1000/C43</f>
        <v>713.0152848540991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</sheetPr>
  <dimension ref="A1:J44"/>
  <sheetViews>
    <sheetView workbookViewId="0" topLeftCell="A1">
      <selection activeCell="J44" sqref="J44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00390625" style="58" customWidth="1"/>
    <col min="9" max="9" width="9.140625" style="58" customWidth="1"/>
    <col min="10" max="10" width="9.140625" style="60" customWidth="1"/>
  </cols>
  <sheetData>
    <row r="1" spans="1:10" s="2" customFormat="1" ht="22.5">
      <c r="A1" s="1"/>
      <c r="B1" s="104" t="s">
        <v>94</v>
      </c>
      <c r="C1" s="104"/>
      <c r="D1" s="104"/>
      <c r="E1" s="1"/>
      <c r="F1" s="1"/>
      <c r="G1" s="1"/>
      <c r="H1" s="1"/>
      <c r="I1" s="1"/>
      <c r="J1" s="1"/>
    </row>
    <row r="2" spans="5:10" s="7" customFormat="1" ht="13.5" thickBot="1">
      <c r="E2" s="3"/>
      <c r="F2" s="3"/>
      <c r="G2" s="3"/>
      <c r="H2" s="3"/>
      <c r="I2" s="3"/>
      <c r="J2" s="3"/>
    </row>
    <row r="3" spans="1:10" s="7" customFormat="1" ht="13.5" thickTop="1">
      <c r="A3" s="3"/>
      <c r="B3" s="4"/>
      <c r="C3" s="5"/>
      <c r="D3" s="6"/>
      <c r="E3" s="3"/>
      <c r="F3" s="3"/>
      <c r="G3" s="8" t="s">
        <v>1</v>
      </c>
      <c r="H3" s="9">
        <v>1.5</v>
      </c>
      <c r="I3" s="10">
        <v>0.078</v>
      </c>
      <c r="J3" s="3"/>
    </row>
    <row r="4" spans="1:10" s="7" customFormat="1" ht="12.75">
      <c r="A4" s="3"/>
      <c r="B4" s="5"/>
      <c r="C4" s="6" t="s">
        <v>0</v>
      </c>
      <c r="D4" s="6"/>
      <c r="E4" s="3"/>
      <c r="F4" s="3"/>
      <c r="G4" s="11">
        <f>I3-(I3-I5)*((H3-H4)/(H3-H5))</f>
        <v>0.078</v>
      </c>
      <c r="H4" s="12">
        <f>E10</f>
        <v>1.5</v>
      </c>
      <c r="I4" s="13"/>
      <c r="J4" s="3"/>
    </row>
    <row r="5" spans="1:10" s="7" customFormat="1" ht="13.5" thickBot="1">
      <c r="A5" s="3"/>
      <c r="B5" s="4" t="s">
        <v>2</v>
      </c>
      <c r="C5" s="5"/>
      <c r="D5" s="3"/>
      <c r="E5" s="3"/>
      <c r="F5" s="3"/>
      <c r="G5" s="15"/>
      <c r="H5" s="16">
        <v>1.75</v>
      </c>
      <c r="I5" s="17">
        <v>0.087</v>
      </c>
      <c r="J5" s="3"/>
    </row>
    <row r="6" spans="1:10" s="7" customFormat="1" ht="14.25" thickBot="1" thickTop="1">
      <c r="A6" s="3"/>
      <c r="B6" s="4"/>
      <c r="C6" s="14" t="s">
        <v>3</v>
      </c>
      <c r="D6" s="6" t="s">
        <v>4</v>
      </c>
      <c r="E6" s="3"/>
      <c r="F6" s="3"/>
      <c r="G6" s="3"/>
      <c r="H6" s="3"/>
      <c r="I6" s="3"/>
      <c r="J6" s="3"/>
    </row>
    <row r="7" spans="1:10" s="7" customFormat="1" ht="13.5" thickTop="1">
      <c r="A7" s="3"/>
      <c r="B7" s="4"/>
      <c r="C7" s="4"/>
      <c r="D7" s="3"/>
      <c r="E7" s="6" t="s">
        <v>5</v>
      </c>
      <c r="F7" s="18">
        <v>3</v>
      </c>
      <c r="G7" s="19" t="s">
        <v>6</v>
      </c>
      <c r="H7" s="9">
        <f>H3</f>
        <v>1.5</v>
      </c>
      <c r="I7" s="10">
        <v>0.059</v>
      </c>
      <c r="J7" s="3"/>
    </row>
    <row r="8" spans="1:10" s="7" customFormat="1" ht="12.75">
      <c r="A8" s="3"/>
      <c r="B8" s="3"/>
      <c r="C8" s="3"/>
      <c r="D8" s="18"/>
      <c r="E8" s="18" t="s">
        <v>7</v>
      </c>
      <c r="F8" s="18">
        <v>4.5</v>
      </c>
      <c r="G8" s="11">
        <f>I7-(I7-I9)*((H7-H8)/(H7-H9))</f>
        <v>0.059</v>
      </c>
      <c r="H8" s="12">
        <f>E10</f>
        <v>1.5</v>
      </c>
      <c r="I8" s="13"/>
      <c r="J8" s="3"/>
    </row>
    <row r="9" spans="1:10" s="7" customFormat="1" ht="13.5" thickBot="1">
      <c r="A9" s="3"/>
      <c r="B9" s="20"/>
      <c r="C9" s="3"/>
      <c r="D9" s="3"/>
      <c r="E9" s="3"/>
      <c r="F9" s="3"/>
      <c r="G9" s="15"/>
      <c r="H9" s="16">
        <f>H5</f>
        <v>1.75</v>
      </c>
      <c r="I9" s="17">
        <v>0.065</v>
      </c>
      <c r="J9" s="3"/>
    </row>
    <row r="10" spans="1:10" s="7" customFormat="1" ht="14.25" thickBot="1" thickTop="1">
      <c r="A10" s="3"/>
      <c r="B10" s="3"/>
      <c r="C10" s="3"/>
      <c r="D10" s="6" t="s">
        <v>8</v>
      </c>
      <c r="E10" s="21">
        <f>F8/F7</f>
        <v>1.5</v>
      </c>
      <c r="F10" s="22"/>
      <c r="G10" s="3"/>
      <c r="H10" s="3"/>
      <c r="I10" s="3"/>
      <c r="J10" s="3"/>
    </row>
    <row r="11" spans="1:10" s="7" customFormat="1" ht="13.5" thickTop="1">
      <c r="A11" s="3"/>
      <c r="B11" s="3"/>
      <c r="C11" s="3"/>
      <c r="D11" s="3"/>
      <c r="E11" s="23"/>
      <c r="F11" s="18"/>
      <c r="G11" s="24" t="s">
        <v>9</v>
      </c>
      <c r="H11" s="9">
        <f>H7</f>
        <v>1.5</v>
      </c>
      <c r="I11" s="10">
        <v>0.54</v>
      </c>
      <c r="J11" s="3"/>
    </row>
    <row r="12" spans="1:10" s="7" customFormat="1" ht="12.75">
      <c r="A12" s="3">
        <v>1</v>
      </c>
      <c r="B12" s="23" t="s">
        <v>10</v>
      </c>
      <c r="C12" s="23"/>
      <c r="D12" s="23"/>
      <c r="E12" s="3"/>
      <c r="F12" s="3"/>
      <c r="G12" s="11">
        <f>I11-(I11-I13)*((H11-H12)/(H11-H13))</f>
        <v>0.54</v>
      </c>
      <c r="H12" s="12">
        <f>E10</f>
        <v>1.5</v>
      </c>
      <c r="I12" s="13"/>
      <c r="J12" s="3"/>
    </row>
    <row r="13" spans="1:10" s="7" customFormat="1" ht="13.5" thickBot="1">
      <c r="A13" s="3"/>
      <c r="B13" s="3"/>
      <c r="C13" s="23"/>
      <c r="D13" s="25" t="s">
        <v>11</v>
      </c>
      <c r="E13" s="3"/>
      <c r="F13" s="3"/>
      <c r="G13" s="15"/>
      <c r="H13" s="16">
        <f>H9</f>
        <v>1.75</v>
      </c>
      <c r="I13" s="17">
        <v>0.57</v>
      </c>
      <c r="J13" s="3"/>
    </row>
    <row r="14" spans="1:10" s="7" customFormat="1" ht="14.25" thickBot="1" thickTop="1">
      <c r="A14" s="3"/>
      <c r="B14" s="25" t="s">
        <v>12</v>
      </c>
      <c r="C14" s="3">
        <f>(0.4+0.6*(G21/400))*F7/I20*1000</f>
        <v>72.85714285714286</v>
      </c>
      <c r="D14" s="20" t="s">
        <v>13</v>
      </c>
      <c r="E14" s="3"/>
      <c r="F14" s="3"/>
      <c r="G14" s="3"/>
      <c r="H14" s="3"/>
      <c r="I14" s="3"/>
      <c r="J14" s="3"/>
    </row>
    <row r="15" spans="1:10" s="7" customFormat="1" ht="13.5" thickTop="1">
      <c r="A15" s="3"/>
      <c r="B15" s="3"/>
      <c r="C15" s="3" t="s">
        <v>14</v>
      </c>
      <c r="D15" s="18" t="s">
        <v>15</v>
      </c>
      <c r="E15" s="3"/>
      <c r="F15" s="3"/>
      <c r="G15" s="24" t="s">
        <v>16</v>
      </c>
      <c r="H15" s="9">
        <f>H11</f>
        <v>1.5</v>
      </c>
      <c r="I15" s="10">
        <v>0.35</v>
      </c>
      <c r="J15" s="3"/>
    </row>
    <row r="16" spans="1:10" s="7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0.35</v>
      </c>
      <c r="H16" s="12">
        <f>E10</f>
        <v>1.5</v>
      </c>
      <c r="I16" s="13"/>
      <c r="J16" s="3"/>
    </row>
    <row r="17" spans="1:10" s="7" customFormat="1" ht="13.5" thickBot="1">
      <c r="A17" s="3"/>
      <c r="B17" s="25" t="s">
        <v>18</v>
      </c>
      <c r="C17" s="26" t="s">
        <v>19</v>
      </c>
      <c r="D17" s="23"/>
      <c r="E17" s="3"/>
      <c r="F17" s="3"/>
      <c r="G17" s="15"/>
      <c r="H17" s="16">
        <f>H13</f>
        <v>1.75</v>
      </c>
      <c r="I17" s="17">
        <v>0.38</v>
      </c>
      <c r="J17" s="3"/>
    </row>
    <row r="18" spans="1:10" s="7" customFormat="1" ht="14.25" thickBot="1" thickTop="1">
      <c r="A18" s="3"/>
      <c r="B18" s="3"/>
      <c r="C18" s="25" t="s">
        <v>20</v>
      </c>
      <c r="D18" s="27">
        <f>(G24*($G$23+$I$23)*$F$7^2)</f>
        <v>7.3602</v>
      </c>
      <c r="E18" s="3" t="s">
        <v>21</v>
      </c>
      <c r="F18" s="3"/>
      <c r="G18" s="3"/>
      <c r="H18" s="3"/>
      <c r="I18" s="3"/>
      <c r="J18" s="3"/>
    </row>
    <row r="19" spans="1:10" s="7" customFormat="1" ht="14.25" thickBot="1" thickTop="1">
      <c r="A19" s="3"/>
      <c r="B19" s="3"/>
      <c r="C19" s="25" t="s">
        <v>22</v>
      </c>
      <c r="D19" s="27">
        <f>(G25*($G$23+$I$23)*$F$7^2)</f>
        <v>5.6376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  <c r="J19" s="3"/>
    </row>
    <row r="20" spans="1:10" s="7" customFormat="1" ht="14.25" thickBot="1" thickTop="1">
      <c r="A20" s="3"/>
      <c r="B20" s="3"/>
      <c r="C20" s="25" t="s">
        <v>27</v>
      </c>
      <c r="D20" s="27">
        <f>(I24*($G$23+$I$23)*$F$7^2)</f>
        <v>12.2148</v>
      </c>
      <c r="E20" s="3" t="s">
        <v>21</v>
      </c>
      <c r="F20" s="31">
        <v>30</v>
      </c>
      <c r="G20" s="32">
        <v>40</v>
      </c>
      <c r="H20" s="33">
        <f>E10</f>
        <v>1.5</v>
      </c>
      <c r="I20" s="34">
        <f>(F20-((F20-G20)*(2-H20)/(2-1)))</f>
        <v>35</v>
      </c>
      <c r="J20" s="3"/>
    </row>
    <row r="21" spans="1:10" s="7" customFormat="1" ht="13.5" thickTop="1">
      <c r="A21" s="3"/>
      <c r="B21" s="3"/>
      <c r="C21" s="25" t="s">
        <v>28</v>
      </c>
      <c r="D21" s="27">
        <f>(I25*($G$23+$I$23)*$F$7^2)</f>
        <v>9.2394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  <c r="J21" s="3"/>
    </row>
    <row r="22" spans="1:10" s="7" customFormat="1" ht="13.5" thickBot="1">
      <c r="A22" s="3">
        <v>3</v>
      </c>
      <c r="B22" s="23" t="s">
        <v>30</v>
      </c>
      <c r="C22" s="23"/>
      <c r="D22" s="23"/>
      <c r="E22" s="23"/>
      <c r="F22" s="23"/>
      <c r="G22" s="3"/>
      <c r="H22" s="3"/>
      <c r="I22" s="3"/>
      <c r="J22" s="3"/>
    </row>
    <row r="23" spans="1:10" s="7" customFormat="1" ht="13.5" thickTop="1">
      <c r="A23" s="3"/>
      <c r="B23" s="25" t="s">
        <v>31</v>
      </c>
      <c r="C23" s="23" t="s">
        <v>32</v>
      </c>
      <c r="D23" s="23"/>
      <c r="E23" s="3"/>
      <c r="F23" s="37" t="s">
        <v>33</v>
      </c>
      <c r="G23" s="9">
        <v>9.4</v>
      </c>
      <c r="H23" s="38" t="s">
        <v>34</v>
      </c>
      <c r="I23" s="10">
        <v>8</v>
      </c>
      <c r="J23" s="3"/>
    </row>
    <row r="24" spans="1:10" s="7" customFormat="1" ht="14.25">
      <c r="A24" s="3"/>
      <c r="B24" s="3"/>
      <c r="C24" s="3" t="s">
        <v>35</v>
      </c>
      <c r="D24" s="18">
        <f>G28*(G23+I23)*F7</f>
        <v>28.187999999999995</v>
      </c>
      <c r="E24" s="3" t="s">
        <v>36</v>
      </c>
      <c r="F24" s="39" t="s">
        <v>37</v>
      </c>
      <c r="G24" s="40">
        <v>0.047</v>
      </c>
      <c r="H24" s="41" t="s">
        <v>38</v>
      </c>
      <c r="I24" s="42">
        <f>G4</f>
        <v>0.078</v>
      </c>
      <c r="J24" s="3"/>
    </row>
    <row r="25" spans="1:10" s="7" customFormat="1" ht="15" thickBot="1">
      <c r="A25" s="3"/>
      <c r="B25" s="3"/>
      <c r="C25" s="3" t="s">
        <v>39</v>
      </c>
      <c r="D25" s="18">
        <f>G29*(G27+I27)*F7</f>
        <v>18.269999999999996</v>
      </c>
      <c r="E25" s="3" t="s">
        <v>36</v>
      </c>
      <c r="F25" s="43" t="s">
        <v>40</v>
      </c>
      <c r="G25" s="44">
        <v>0.036</v>
      </c>
      <c r="H25" s="45" t="s">
        <v>41</v>
      </c>
      <c r="I25" s="46">
        <f>G8</f>
        <v>0.059</v>
      </c>
      <c r="J25" s="3"/>
    </row>
    <row r="26" spans="1:10" s="7" customFormat="1" ht="14.25" thickBot="1" thickTop="1">
      <c r="A26" s="3"/>
      <c r="B26" s="3"/>
      <c r="C26" s="3" t="s">
        <v>42</v>
      </c>
      <c r="D26" s="18">
        <f>I28*(G27+I27)*F7</f>
        <v>20.88</v>
      </c>
      <c r="E26" s="3" t="s">
        <v>36</v>
      </c>
      <c r="F26" s="3"/>
      <c r="G26" s="3"/>
      <c r="H26" s="3"/>
      <c r="I26" s="3"/>
      <c r="J26" s="3"/>
    </row>
    <row r="27" spans="1:10" s="7" customFormat="1" ht="13.5" thickTop="1">
      <c r="A27" s="3"/>
      <c r="B27" s="3"/>
      <c r="C27" s="3" t="s">
        <v>43</v>
      </c>
      <c r="D27" s="18">
        <f>I29*(G27+I27)*F7</f>
        <v>13.572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  <c r="J27" s="3"/>
    </row>
    <row r="28" spans="1:10" s="7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0.54</v>
      </c>
      <c r="H28" s="48" t="s">
        <v>48</v>
      </c>
      <c r="I28" s="42">
        <v>0.4</v>
      </c>
      <c r="J28" s="3"/>
    </row>
    <row r="29" spans="1:10" s="7" customFormat="1" ht="13.5" thickBot="1">
      <c r="A29" s="3"/>
      <c r="B29" s="25" t="s">
        <v>49</v>
      </c>
      <c r="C29" s="23" t="s">
        <v>50</v>
      </c>
      <c r="D29" s="23"/>
      <c r="E29" s="3"/>
      <c r="F29" s="15" t="s">
        <v>51</v>
      </c>
      <c r="G29" s="44">
        <f>G16</f>
        <v>0.35</v>
      </c>
      <c r="H29" s="16" t="s">
        <v>52</v>
      </c>
      <c r="I29" s="46">
        <v>0.26</v>
      </c>
      <c r="J29" s="3"/>
    </row>
    <row r="30" spans="1:10" s="7" customFormat="1" ht="14.25" thickBot="1" thickTop="1">
      <c r="A30" s="3"/>
      <c r="B30" s="25" t="s">
        <v>49</v>
      </c>
      <c r="C30" s="49">
        <f>0.25*I31*I32*I34*I33*1</f>
        <v>51.59885857500001</v>
      </c>
      <c r="D30" s="18" t="s">
        <v>36</v>
      </c>
      <c r="E30" s="3"/>
      <c r="F30" s="3"/>
      <c r="G30" s="3"/>
      <c r="H30" s="3"/>
      <c r="I30" s="3"/>
      <c r="J30" s="3"/>
    </row>
    <row r="31" spans="1:10" s="7" customFormat="1" ht="13.5" thickTop="1">
      <c r="A31" s="3"/>
      <c r="B31" s="3"/>
      <c r="C31" s="3" t="s">
        <v>53</v>
      </c>
      <c r="D31" s="18" t="s">
        <v>15</v>
      </c>
      <c r="E31" s="3"/>
      <c r="F31" s="3"/>
      <c r="G31" s="3"/>
      <c r="H31" s="50" t="s">
        <v>54</v>
      </c>
      <c r="I31" s="10">
        <v>1003</v>
      </c>
      <c r="J31" s="3"/>
    </row>
    <row r="32" spans="1:10" s="7" customFormat="1" ht="12.75">
      <c r="A32" s="3">
        <v>5</v>
      </c>
      <c r="B32" s="20" t="s">
        <v>55</v>
      </c>
      <c r="C32" s="20"/>
      <c r="D32" s="20"/>
      <c r="E32" s="20"/>
      <c r="F32" s="3"/>
      <c r="G32" s="3"/>
      <c r="H32" s="47" t="s">
        <v>56</v>
      </c>
      <c r="I32" s="13">
        <f>(1+50*0.002)</f>
        <v>1.1</v>
      </c>
      <c r="J32" s="3"/>
    </row>
    <row r="33" spans="1:10" s="7" customFormat="1" ht="12.75">
      <c r="A33" s="3"/>
      <c r="B33" s="25" t="s">
        <v>57</v>
      </c>
      <c r="C33" s="23" t="s">
        <v>58</v>
      </c>
      <c r="D33" s="23"/>
      <c r="E33" s="23"/>
      <c r="F33" s="23"/>
      <c r="G33" s="3"/>
      <c r="H33" s="51" t="s">
        <v>59</v>
      </c>
      <c r="I33" s="13">
        <f>I21/1000</f>
        <v>0.127</v>
      </c>
      <c r="J33" s="3"/>
    </row>
    <row r="34" spans="1:10" s="7" customFormat="1" ht="13.5" thickBot="1">
      <c r="A34" s="3"/>
      <c r="B34" s="3"/>
      <c r="C34" s="3" t="s">
        <v>60</v>
      </c>
      <c r="D34" s="23">
        <f>(1-((1-(2*D18*1000/($I$36^2*$I$37)))^0.5))*($I$37/$I$38)</f>
        <v>0.0017859967170506432</v>
      </c>
      <c r="E34" s="3" t="s">
        <v>61</v>
      </c>
      <c r="F34" s="3">
        <v>0.0017</v>
      </c>
      <c r="G34" s="3"/>
      <c r="H34" s="15" t="s">
        <v>62</v>
      </c>
      <c r="I34" s="46">
        <f>1.6-I33</f>
        <v>1.473</v>
      </c>
      <c r="J34" s="3"/>
    </row>
    <row r="35" spans="1:10" s="7" customFormat="1" ht="14.25" thickBot="1" thickTop="1">
      <c r="A35" s="3"/>
      <c r="B35" s="3"/>
      <c r="C35" s="3" t="s">
        <v>63</v>
      </c>
      <c r="D35" s="23">
        <f>(1-((1-(2*D19*1000/($I$36^2*$I$37)))^0.5))*($I$37/$I$38)</f>
        <v>0.001361200923193487</v>
      </c>
      <c r="E35" s="3" t="s">
        <v>82</v>
      </c>
      <c r="F35" s="3">
        <v>0.0017</v>
      </c>
      <c r="G35" s="3"/>
      <c r="H35" s="3"/>
      <c r="I35" s="3"/>
      <c r="J35" s="3"/>
    </row>
    <row r="36" spans="1:10" s="7" customFormat="1" ht="13.5" thickTop="1">
      <c r="A36" s="3"/>
      <c r="B36" s="3"/>
      <c r="C36" s="3" t="s">
        <v>64</v>
      </c>
      <c r="D36" s="23">
        <f>(1-((1-(2*D20*1000/($I$36^2*$I$37)))^0.5))*($I$37/$I$38)</f>
        <v>0.0030071579993781175</v>
      </c>
      <c r="E36" s="3" t="s">
        <v>61</v>
      </c>
      <c r="F36" s="3">
        <v>0.0017</v>
      </c>
      <c r="G36" s="3"/>
      <c r="H36" s="52" t="s">
        <v>65</v>
      </c>
      <c r="I36" s="10">
        <f>I33</f>
        <v>0.127</v>
      </c>
      <c r="J36" s="3"/>
    </row>
    <row r="37" spans="1:10" s="7" customFormat="1" ht="12.75">
      <c r="A37" s="3"/>
      <c r="B37" s="3"/>
      <c r="C37" s="3" t="s">
        <v>66</v>
      </c>
      <c r="D37" s="23">
        <f>(1-((1-(2*D21*1000/($I$36^2*$I$37)))^0.5))*($I$37/$I$38)</f>
        <v>0.0022544080210233717</v>
      </c>
      <c r="E37" s="3" t="s">
        <v>61</v>
      </c>
      <c r="F37" s="3">
        <v>0.0017</v>
      </c>
      <c r="G37" s="3"/>
      <c r="H37" s="47" t="s">
        <v>67</v>
      </c>
      <c r="I37" s="13">
        <f>11.33*1000*1000</f>
        <v>11330000</v>
      </c>
      <c r="J37" s="3"/>
    </row>
    <row r="38" spans="1:10" s="7" customFormat="1" ht="13.5" thickBot="1">
      <c r="A38" s="3"/>
      <c r="B38" s="3"/>
      <c r="C38" s="3"/>
      <c r="D38" s="3"/>
      <c r="E38" s="3"/>
      <c r="F38" s="3"/>
      <c r="G38" s="3"/>
      <c r="H38" s="15" t="s">
        <v>68</v>
      </c>
      <c r="I38" s="17">
        <f>260.87*1000*1000</f>
        <v>260870000</v>
      </c>
      <c r="J38" s="3"/>
    </row>
    <row r="39" spans="1:10" s="7" customFormat="1" ht="15" thickTop="1">
      <c r="A39" s="3"/>
      <c r="B39" s="3"/>
      <c r="C39" s="3"/>
      <c r="D39" s="53" t="s">
        <v>69</v>
      </c>
      <c r="E39" s="53" t="s">
        <v>70</v>
      </c>
      <c r="F39" s="53" t="s">
        <v>71</v>
      </c>
      <c r="G39" s="53" t="s">
        <v>72</v>
      </c>
      <c r="H39" s="3"/>
      <c r="I39" s="3"/>
      <c r="J39" s="3"/>
    </row>
    <row r="40" spans="1:10" s="7" customFormat="1" ht="12.75">
      <c r="A40" s="3"/>
      <c r="B40" s="25" t="s">
        <v>73</v>
      </c>
      <c r="C40" s="54">
        <f>D34*I36*1000*1000</f>
        <v>226.8215830654317</v>
      </c>
      <c r="D40" s="55">
        <f>50.27*1000/C40</f>
        <v>221.62793910797504</v>
      </c>
      <c r="E40" s="55">
        <f>78.54*1000/C40</f>
        <v>346.263344689484</v>
      </c>
      <c r="F40" s="56">
        <f>113.09*1000/C40</f>
        <v>498.58570984127505</v>
      </c>
      <c r="G40" s="55">
        <f>153.94*1000/C40</f>
        <v>678.6832095938269</v>
      </c>
      <c r="H40" s="3"/>
      <c r="I40" s="3"/>
      <c r="J40" s="3"/>
    </row>
    <row r="41" spans="1:10" s="7" customFormat="1" ht="12.75">
      <c r="A41" s="3"/>
      <c r="B41" s="25" t="s">
        <v>74</v>
      </c>
      <c r="C41" s="54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  <c r="H41" s="3"/>
      <c r="I41" s="3"/>
      <c r="J41" s="3"/>
    </row>
    <row r="42" spans="1:10" s="7" customFormat="1" ht="12.75">
      <c r="A42" s="3"/>
      <c r="B42" s="25" t="s">
        <v>75</v>
      </c>
      <c r="C42" s="54">
        <f>D36*I36*1000*1000</f>
        <v>381.9090659210209</v>
      </c>
      <c r="D42" s="55">
        <f>50.27*1000/C42</f>
        <v>131.62819237811934</v>
      </c>
      <c r="E42" s="55">
        <f>78.54*1000/C42</f>
        <v>205.6510489233637</v>
      </c>
      <c r="F42" s="56">
        <f>113.09*1000/C42</f>
        <v>296.1176104245378</v>
      </c>
      <c r="G42" s="55">
        <f>153.94*1000/C42</f>
        <v>403.0802453687625</v>
      </c>
      <c r="H42" s="3"/>
      <c r="I42" s="3"/>
      <c r="J42" s="3"/>
    </row>
    <row r="43" spans="1:10" s="7" customFormat="1" ht="12.75">
      <c r="A43" s="3"/>
      <c r="B43" s="25" t="s">
        <v>76</v>
      </c>
      <c r="C43" s="54">
        <f>D37*I36*1000*1000</f>
        <v>286.3098186699682</v>
      </c>
      <c r="D43" s="55">
        <f>50.27*1000/C43</f>
        <v>175.57902915633733</v>
      </c>
      <c r="E43" s="55">
        <f>78.54*1000/C43</f>
        <v>274.3182206074942</v>
      </c>
      <c r="F43" s="56">
        <f>113.09*1000/C43</f>
        <v>394.99169300358443</v>
      </c>
      <c r="G43" s="55">
        <f>153.94*1000/C43</f>
        <v>537.6693007425217</v>
      </c>
      <c r="H43" s="3"/>
      <c r="I43" s="3"/>
      <c r="J43" s="3"/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1:J44"/>
  <sheetViews>
    <sheetView workbookViewId="0" topLeftCell="A13">
      <selection activeCell="J44" sqref="J44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00390625" style="58" customWidth="1"/>
    <col min="9" max="9" width="9.140625" style="58" customWidth="1"/>
    <col min="10" max="10" width="9.140625" style="60" customWidth="1"/>
  </cols>
  <sheetData>
    <row r="1" spans="1:10" s="2" customFormat="1" ht="22.5">
      <c r="A1" s="1"/>
      <c r="B1" s="104" t="s">
        <v>95</v>
      </c>
      <c r="C1" s="104"/>
      <c r="D1" s="104"/>
      <c r="E1" s="1"/>
      <c r="F1" s="1"/>
      <c r="G1" s="1"/>
      <c r="H1" s="1"/>
      <c r="I1" s="1"/>
      <c r="J1" s="1"/>
    </row>
    <row r="2" spans="1:10" s="7" customFormat="1" ht="13.5" thickBot="1">
      <c r="A2" s="3"/>
      <c r="B2" s="3"/>
      <c r="C2" s="3"/>
      <c r="D2" s="18"/>
      <c r="E2" s="3"/>
      <c r="F2" s="3"/>
      <c r="G2" s="3"/>
      <c r="H2" s="3"/>
      <c r="I2" s="3"/>
      <c r="J2" s="3"/>
    </row>
    <row r="3" spans="1:10" s="7" customFormat="1" ht="13.5" thickTop="1">
      <c r="A3" s="3"/>
      <c r="B3" s="3"/>
      <c r="C3" s="25"/>
      <c r="D3" s="18"/>
      <c r="E3" s="3"/>
      <c r="F3" s="3"/>
      <c r="G3" s="8" t="s">
        <v>1</v>
      </c>
      <c r="H3" s="9">
        <v>1.5</v>
      </c>
      <c r="I3" s="10">
        <v>0.073</v>
      </c>
      <c r="J3" s="3"/>
    </row>
    <row r="4" spans="1:10" s="7" customFormat="1" ht="12.75">
      <c r="A4" s="3"/>
      <c r="B4" s="3"/>
      <c r="C4" s="4"/>
      <c r="D4" s="23"/>
      <c r="E4" s="3"/>
      <c r="F4" s="3"/>
      <c r="G4" s="11">
        <f>I3-(I3-I5)*((H3-H4)/(H3-H5))</f>
        <v>0.073</v>
      </c>
      <c r="H4" s="12">
        <f>E10</f>
        <v>1.5</v>
      </c>
      <c r="I4" s="13"/>
      <c r="J4" s="3"/>
    </row>
    <row r="5" spans="1:10" s="7" customFormat="1" ht="13.5" thickBot="1">
      <c r="A5" s="3"/>
      <c r="B5" s="5"/>
      <c r="C5" s="6" t="s">
        <v>0</v>
      </c>
      <c r="D5" s="23"/>
      <c r="E5" s="3"/>
      <c r="F5" s="3"/>
      <c r="G5" s="15"/>
      <c r="H5" s="16">
        <v>1.75</v>
      </c>
      <c r="I5" s="17">
        <v>0.082</v>
      </c>
      <c r="J5" s="3"/>
    </row>
    <row r="6" spans="1:10" s="7" customFormat="1" ht="14.25" thickBot="1" thickTop="1">
      <c r="A6" s="3"/>
      <c r="B6" s="6" t="s">
        <v>77</v>
      </c>
      <c r="C6" s="5"/>
      <c r="D6" s="18"/>
      <c r="E6" s="3"/>
      <c r="F6" s="3"/>
      <c r="G6" s="3"/>
      <c r="H6" s="3"/>
      <c r="I6" s="3"/>
      <c r="J6" s="3"/>
    </row>
    <row r="7" spans="1:10" s="7" customFormat="1" ht="13.5" thickTop="1">
      <c r="A7" s="3"/>
      <c r="B7" s="6" t="s">
        <v>4</v>
      </c>
      <c r="C7" s="14" t="s">
        <v>3</v>
      </c>
      <c r="D7" s="18" t="s">
        <v>4</v>
      </c>
      <c r="E7" s="18" t="s">
        <v>5</v>
      </c>
      <c r="F7" s="18">
        <v>3</v>
      </c>
      <c r="G7" s="19" t="s">
        <v>6</v>
      </c>
      <c r="H7" s="9">
        <f>H3</f>
        <v>1.5</v>
      </c>
      <c r="I7" s="10">
        <v>0.055</v>
      </c>
      <c r="J7" s="3"/>
    </row>
    <row r="8" spans="1:10" s="7" customFormat="1" ht="12.75">
      <c r="A8" s="3"/>
      <c r="B8" s="61"/>
      <c r="C8" s="61"/>
      <c r="D8" s="18"/>
      <c r="E8" s="18" t="s">
        <v>7</v>
      </c>
      <c r="F8" s="18">
        <v>4.5</v>
      </c>
      <c r="G8" s="11">
        <f>I7-(I7-I9)*((H7-H8)/(H7-H9))</f>
        <v>0.055</v>
      </c>
      <c r="H8" s="12">
        <f>E10</f>
        <v>1.5</v>
      </c>
      <c r="I8" s="13"/>
      <c r="J8" s="3"/>
    </row>
    <row r="9" spans="1:10" s="7" customFormat="1" ht="13.5" thickBot="1">
      <c r="A9" s="3"/>
      <c r="B9" s="20"/>
      <c r="C9" s="3"/>
      <c r="D9" s="18"/>
      <c r="E9" s="3"/>
      <c r="F9" s="3"/>
      <c r="G9" s="15"/>
      <c r="H9" s="16">
        <f>H5</f>
        <v>1.75</v>
      </c>
      <c r="I9" s="17">
        <v>0.062</v>
      </c>
      <c r="J9" s="3"/>
    </row>
    <row r="10" spans="1:10" s="7" customFormat="1" ht="14.25" thickBot="1" thickTop="1">
      <c r="A10" s="3"/>
      <c r="B10" s="3"/>
      <c r="C10" s="3"/>
      <c r="D10" s="6" t="s">
        <v>8</v>
      </c>
      <c r="E10" s="21">
        <f>F8/F7</f>
        <v>1.5</v>
      </c>
      <c r="F10" s="22"/>
      <c r="G10" s="3"/>
      <c r="H10" s="3"/>
      <c r="I10" s="3"/>
      <c r="J10" s="3"/>
    </row>
    <row r="11" spans="1:10" s="7" customFormat="1" ht="13.5" thickTop="1">
      <c r="A11" s="3"/>
      <c r="B11" s="3"/>
      <c r="C11" s="3"/>
      <c r="D11" s="3"/>
      <c r="E11" s="23"/>
      <c r="F11" s="18"/>
      <c r="G11" s="24" t="s">
        <v>9</v>
      </c>
      <c r="H11" s="9">
        <f>H7</f>
        <v>1.5</v>
      </c>
      <c r="I11" s="10">
        <v>0.51</v>
      </c>
      <c r="J11" s="3"/>
    </row>
    <row r="12" spans="1:10" s="7" customFormat="1" ht="12.75">
      <c r="A12" s="3">
        <v>1</v>
      </c>
      <c r="B12" s="23" t="s">
        <v>10</v>
      </c>
      <c r="C12" s="23"/>
      <c r="D12" s="23"/>
      <c r="E12" s="3"/>
      <c r="F12" s="3"/>
      <c r="G12" s="11">
        <f>I11-(I11-I13)*((H11-H12)/(H11-H13))</f>
        <v>0.51</v>
      </c>
      <c r="H12" s="12">
        <f>E10</f>
        <v>1.5</v>
      </c>
      <c r="I12" s="13"/>
      <c r="J12" s="3"/>
    </row>
    <row r="13" spans="1:10" s="7" customFormat="1" ht="13.5" thickBot="1">
      <c r="A13" s="3"/>
      <c r="B13" s="25" t="s">
        <v>12</v>
      </c>
      <c r="C13" s="3" t="s">
        <v>78</v>
      </c>
      <c r="D13" s="18"/>
      <c r="E13" s="3"/>
      <c r="F13" s="3"/>
      <c r="G13" s="15"/>
      <c r="H13" s="16">
        <f>H9</f>
        <v>1.75</v>
      </c>
      <c r="I13" s="17">
        <v>0.55</v>
      </c>
      <c r="J13" s="3"/>
    </row>
    <row r="14" spans="1:10" s="7" customFormat="1" ht="14.25" thickBot="1" thickTop="1">
      <c r="A14" s="3"/>
      <c r="B14" s="25" t="s">
        <v>12</v>
      </c>
      <c r="C14" s="3">
        <f>(0.4+0.6*(G21/400))*F7/I20*1000</f>
        <v>72.85714285714286</v>
      </c>
      <c r="D14" s="20" t="s">
        <v>13</v>
      </c>
      <c r="E14" s="3"/>
      <c r="F14" s="3"/>
      <c r="G14" s="3"/>
      <c r="H14" s="3"/>
      <c r="I14" s="3"/>
      <c r="J14" s="3"/>
    </row>
    <row r="15" spans="1:10" s="7" customFormat="1" ht="13.5" thickTop="1">
      <c r="A15" s="3"/>
      <c r="B15" s="3"/>
      <c r="C15" s="3" t="s">
        <v>14</v>
      </c>
      <c r="D15" s="18" t="s">
        <v>15</v>
      </c>
      <c r="E15" s="3"/>
      <c r="F15" s="3"/>
      <c r="G15" s="24" t="s">
        <v>16</v>
      </c>
      <c r="H15" s="9">
        <f>H11</f>
        <v>1.5</v>
      </c>
      <c r="I15" s="10">
        <v>0.34</v>
      </c>
      <c r="J15" s="3"/>
    </row>
    <row r="16" spans="1:10" s="7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0.34</v>
      </c>
      <c r="H16" s="12">
        <f>E10</f>
        <v>1.5</v>
      </c>
      <c r="I16" s="13"/>
      <c r="J16" s="3"/>
    </row>
    <row r="17" spans="1:10" s="7" customFormat="1" ht="13.5" thickBot="1">
      <c r="A17" s="3"/>
      <c r="B17" s="25" t="s">
        <v>18</v>
      </c>
      <c r="C17" s="26" t="s">
        <v>19</v>
      </c>
      <c r="D17" s="23"/>
      <c r="E17" s="3"/>
      <c r="F17" s="3"/>
      <c r="G17" s="15"/>
      <c r="H17" s="16">
        <f>H13</f>
        <v>1.75</v>
      </c>
      <c r="I17" s="17">
        <v>0.36</v>
      </c>
      <c r="J17" s="3"/>
    </row>
    <row r="18" spans="1:10" s="7" customFormat="1" ht="14.25" thickBot="1" thickTop="1">
      <c r="A18" s="3"/>
      <c r="B18" s="3"/>
      <c r="C18" s="25" t="s">
        <v>20</v>
      </c>
      <c r="D18" s="27">
        <f>(G24*($G$23+$I$23)*$F$7^2)</f>
        <v>6.1074</v>
      </c>
      <c r="E18" s="3" t="s">
        <v>21</v>
      </c>
      <c r="F18" s="3"/>
      <c r="G18" s="3"/>
      <c r="H18" s="3"/>
      <c r="I18" s="3"/>
      <c r="J18" s="3"/>
    </row>
    <row r="19" spans="1:10" s="7" customFormat="1" ht="14.25" thickBot="1" thickTop="1">
      <c r="A19" s="3"/>
      <c r="B19" s="3"/>
      <c r="C19" s="25" t="s">
        <v>22</v>
      </c>
      <c r="D19" s="27">
        <f>(G25*($G$23+$I$23)*$F$7^2)</f>
        <v>4.6979999999999995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  <c r="J19" s="3"/>
    </row>
    <row r="20" spans="1:10" s="7" customFormat="1" ht="14.25" thickBot="1" thickTop="1">
      <c r="A20" s="3"/>
      <c r="B20" s="3"/>
      <c r="C20" s="25" t="s">
        <v>27</v>
      </c>
      <c r="D20" s="27">
        <f>(I24*($G$23+$I$23)*$F$7^2)</f>
        <v>11.431799999999997</v>
      </c>
      <c r="E20" s="3" t="s">
        <v>21</v>
      </c>
      <c r="F20" s="31">
        <v>30</v>
      </c>
      <c r="G20" s="32">
        <v>40</v>
      </c>
      <c r="H20" s="33">
        <f>E10</f>
        <v>1.5</v>
      </c>
      <c r="I20" s="34">
        <f>(F20-((F20-G20)*(2-H20)/(2-1)))</f>
        <v>35</v>
      </c>
      <c r="J20" s="3"/>
    </row>
    <row r="21" spans="1:10" s="7" customFormat="1" ht="13.5" thickTop="1">
      <c r="A21" s="3"/>
      <c r="B21" s="3"/>
      <c r="C21" s="25" t="s">
        <v>28</v>
      </c>
      <c r="D21" s="27">
        <f>(I25*($G$23+$I$23)*$F$7^2)</f>
        <v>8.613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  <c r="J21" s="3"/>
    </row>
    <row r="22" spans="1:10" s="7" customFormat="1" ht="13.5" thickBot="1">
      <c r="A22" s="3">
        <v>3</v>
      </c>
      <c r="B22" s="23" t="s">
        <v>30</v>
      </c>
      <c r="C22" s="23"/>
      <c r="D22" s="23"/>
      <c r="E22" s="23"/>
      <c r="F22" s="23"/>
      <c r="G22" s="3"/>
      <c r="H22" s="3"/>
      <c r="I22" s="3"/>
      <c r="J22" s="3"/>
    </row>
    <row r="23" spans="1:10" s="7" customFormat="1" ht="13.5" thickTop="1">
      <c r="A23" s="3"/>
      <c r="B23" s="25" t="s">
        <v>31</v>
      </c>
      <c r="C23" s="23" t="s">
        <v>32</v>
      </c>
      <c r="D23" s="23"/>
      <c r="E23" s="3"/>
      <c r="F23" s="37" t="s">
        <v>33</v>
      </c>
      <c r="G23" s="9">
        <v>9.4</v>
      </c>
      <c r="H23" s="38" t="s">
        <v>34</v>
      </c>
      <c r="I23" s="10">
        <v>8</v>
      </c>
      <c r="J23" s="3"/>
    </row>
    <row r="24" spans="1:10" s="7" customFormat="1" ht="14.25">
      <c r="A24" s="3"/>
      <c r="B24" s="3"/>
      <c r="C24" s="3" t="s">
        <v>35</v>
      </c>
      <c r="D24" s="18">
        <f>G28*(G23+I23)*F7</f>
        <v>26.621999999999996</v>
      </c>
      <c r="E24" s="3" t="s">
        <v>36</v>
      </c>
      <c r="F24" s="39" t="s">
        <v>37</v>
      </c>
      <c r="G24" s="40">
        <v>0.039</v>
      </c>
      <c r="H24" s="41" t="s">
        <v>38</v>
      </c>
      <c r="I24" s="42">
        <f>G4</f>
        <v>0.073</v>
      </c>
      <c r="J24" s="3"/>
    </row>
    <row r="25" spans="1:10" s="7" customFormat="1" ht="15" thickBot="1">
      <c r="A25" s="3"/>
      <c r="B25" s="3"/>
      <c r="C25" s="3" t="s">
        <v>39</v>
      </c>
      <c r="D25" s="18">
        <f>G29*(G27+I27)*F7</f>
        <v>17.748</v>
      </c>
      <c r="E25" s="3" t="s">
        <v>36</v>
      </c>
      <c r="F25" s="43" t="s">
        <v>40</v>
      </c>
      <c r="G25" s="44">
        <v>0.03</v>
      </c>
      <c r="H25" s="45" t="s">
        <v>41</v>
      </c>
      <c r="I25" s="46">
        <f>G8</f>
        <v>0.055</v>
      </c>
      <c r="J25" s="3"/>
    </row>
    <row r="26" spans="1:10" s="7" customFormat="1" ht="14.25" thickBot="1" thickTop="1">
      <c r="A26" s="3"/>
      <c r="B26" s="3"/>
      <c r="C26" s="3" t="s">
        <v>42</v>
      </c>
      <c r="D26" s="18">
        <f>I28*(G27+I27)*F7</f>
        <v>18.791999999999998</v>
      </c>
      <c r="E26" s="3" t="s">
        <v>36</v>
      </c>
      <c r="F26" s="3"/>
      <c r="G26" s="3"/>
      <c r="H26" s="3"/>
      <c r="I26" s="3"/>
      <c r="J26" s="3"/>
    </row>
    <row r="27" spans="1:10" s="7" customFormat="1" ht="13.5" thickTop="1">
      <c r="A27" s="3"/>
      <c r="B27" s="3"/>
      <c r="C27" s="3" t="s">
        <v>43</v>
      </c>
      <c r="D27" s="18">
        <f>I29*(G27+I27)*F7</f>
        <v>0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  <c r="J27" s="3"/>
    </row>
    <row r="28" spans="1:10" s="7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0.51</v>
      </c>
      <c r="H28" s="48" t="s">
        <v>48</v>
      </c>
      <c r="I28" s="42">
        <v>0.36</v>
      </c>
      <c r="J28" s="3"/>
    </row>
    <row r="29" spans="1:10" s="7" customFormat="1" ht="13.5" thickBot="1">
      <c r="A29" s="3"/>
      <c r="B29" s="25" t="s">
        <v>49</v>
      </c>
      <c r="C29" s="23" t="s">
        <v>50</v>
      </c>
      <c r="D29" s="23"/>
      <c r="E29" s="3"/>
      <c r="F29" s="15" t="s">
        <v>51</v>
      </c>
      <c r="G29" s="44">
        <f>G16</f>
        <v>0.34</v>
      </c>
      <c r="H29" s="16" t="s">
        <v>52</v>
      </c>
      <c r="I29" s="46">
        <v>0</v>
      </c>
      <c r="J29" s="3"/>
    </row>
    <row r="30" spans="1:10" s="7" customFormat="1" ht="14.25" thickBot="1" thickTop="1">
      <c r="A30" s="3"/>
      <c r="B30" s="25" t="s">
        <v>49</v>
      </c>
      <c r="C30" s="49">
        <f>0.25*I31*I32*I34*I33*1</f>
        <v>51.59885857500001</v>
      </c>
      <c r="D30" s="18" t="s">
        <v>36</v>
      </c>
      <c r="E30" s="3"/>
      <c r="F30" s="3"/>
      <c r="G30" s="3"/>
      <c r="H30" s="3"/>
      <c r="I30" s="3"/>
      <c r="J30" s="3"/>
    </row>
    <row r="31" spans="1:10" s="7" customFormat="1" ht="13.5" thickTop="1">
      <c r="A31" s="3"/>
      <c r="B31" s="3"/>
      <c r="C31" s="3" t="s">
        <v>53</v>
      </c>
      <c r="D31" s="18" t="s">
        <v>15</v>
      </c>
      <c r="E31" s="3"/>
      <c r="F31" s="3"/>
      <c r="G31" s="3"/>
      <c r="H31" s="50" t="s">
        <v>54</v>
      </c>
      <c r="I31" s="10">
        <v>1003</v>
      </c>
      <c r="J31" s="3"/>
    </row>
    <row r="32" spans="1:10" s="7" customFormat="1" ht="12.75">
      <c r="A32" s="3">
        <v>5</v>
      </c>
      <c r="B32" s="20" t="s">
        <v>55</v>
      </c>
      <c r="C32" s="20"/>
      <c r="D32" s="20"/>
      <c r="E32" s="20"/>
      <c r="F32" s="3"/>
      <c r="G32" s="3"/>
      <c r="H32" s="47" t="s">
        <v>56</v>
      </c>
      <c r="I32" s="13">
        <f>(1+50*0.002)</f>
        <v>1.1</v>
      </c>
      <c r="J32" s="3"/>
    </row>
    <row r="33" spans="1:10" s="7" customFormat="1" ht="12.75">
      <c r="A33" s="3"/>
      <c r="B33" s="25" t="s">
        <v>57</v>
      </c>
      <c r="C33" s="23" t="s">
        <v>58</v>
      </c>
      <c r="D33" s="23"/>
      <c r="E33" s="23"/>
      <c r="F33" s="23"/>
      <c r="G33" s="3"/>
      <c r="H33" s="51" t="s">
        <v>59</v>
      </c>
      <c r="I33" s="13">
        <f>I21/1000</f>
        <v>0.127</v>
      </c>
      <c r="J33" s="3"/>
    </row>
    <row r="34" spans="1:10" s="7" customFormat="1" ht="13.5" thickBot="1">
      <c r="A34" s="3"/>
      <c r="B34" s="3"/>
      <c r="C34" s="3" t="s">
        <v>60</v>
      </c>
      <c r="D34" s="23">
        <f>(1-((1-(2*D18*1000/($I$36^2*$I$37)))^0.5))*($I$37/$I$38)</f>
        <v>0.00147662776643623</v>
      </c>
      <c r="E34" s="3" t="s">
        <v>82</v>
      </c>
      <c r="F34" s="3">
        <v>0.0017</v>
      </c>
      <c r="G34" s="3"/>
      <c r="H34" s="15" t="s">
        <v>62</v>
      </c>
      <c r="I34" s="46">
        <f>1.6-I33</f>
        <v>1.473</v>
      </c>
      <c r="J34" s="3"/>
    </row>
    <row r="35" spans="1:10" s="7" customFormat="1" ht="14.25" thickBot="1" thickTop="1">
      <c r="A35" s="3"/>
      <c r="B35" s="3"/>
      <c r="C35" s="3" t="s">
        <v>63</v>
      </c>
      <c r="D35" s="23">
        <f>(1-((1-(2*D19*1000/($I$36^2*$I$37)))^0.5))*($I$37/$I$38)</f>
        <v>0.0011312921382803068</v>
      </c>
      <c r="E35" s="3" t="s">
        <v>82</v>
      </c>
      <c r="F35" s="3">
        <v>0.0017</v>
      </c>
      <c r="G35" s="3"/>
      <c r="H35" s="3"/>
      <c r="I35" s="3"/>
      <c r="J35" s="3"/>
    </row>
    <row r="36" spans="1:10" s="7" customFormat="1" ht="13.5" thickTop="1">
      <c r="A36" s="3"/>
      <c r="B36" s="3"/>
      <c r="C36" s="3" t="s">
        <v>64</v>
      </c>
      <c r="D36" s="23">
        <f>(1-((1-(2*D20*1000/($I$36^2*$I$37)))^0.5))*($I$37/$I$38)</f>
        <v>0.0028077135527356076</v>
      </c>
      <c r="E36" s="3" t="s">
        <v>61</v>
      </c>
      <c r="F36" s="3">
        <v>0.0017</v>
      </c>
      <c r="G36" s="3"/>
      <c r="H36" s="52" t="s">
        <v>65</v>
      </c>
      <c r="I36" s="10">
        <f>I33</f>
        <v>0.127</v>
      </c>
      <c r="J36" s="3"/>
    </row>
    <row r="37" spans="1:10" s="7" customFormat="1" ht="12.75">
      <c r="A37" s="3"/>
      <c r="B37" s="3"/>
      <c r="C37" s="3" t="s">
        <v>66</v>
      </c>
      <c r="D37" s="23">
        <f>(1-((1-(2*D21*1000/($I$36^2*$I$37)))^0.5))*($I$37/$I$38)</f>
        <v>0.0020976811142227624</v>
      </c>
      <c r="E37" s="3" t="s">
        <v>61</v>
      </c>
      <c r="F37" s="3">
        <v>0.0017</v>
      </c>
      <c r="G37" s="3"/>
      <c r="H37" s="47" t="s">
        <v>67</v>
      </c>
      <c r="I37" s="13">
        <f>11.33*1000*1000</f>
        <v>11330000</v>
      </c>
      <c r="J37" s="3"/>
    </row>
    <row r="38" spans="1:10" s="7" customFormat="1" ht="13.5" thickBot="1">
      <c r="A38" s="3"/>
      <c r="B38" s="3"/>
      <c r="C38" s="3"/>
      <c r="D38" s="18"/>
      <c r="E38" s="3"/>
      <c r="F38" s="3"/>
      <c r="G38" s="3"/>
      <c r="H38" s="15" t="s">
        <v>68</v>
      </c>
      <c r="I38" s="17">
        <f>260.87*1000*1000</f>
        <v>260870000</v>
      </c>
      <c r="J38" s="3"/>
    </row>
    <row r="39" spans="1:10" s="7" customFormat="1" ht="15" thickTop="1">
      <c r="A39" s="3"/>
      <c r="B39" s="3"/>
      <c r="C39" s="3"/>
      <c r="D39" s="53" t="s">
        <v>69</v>
      </c>
      <c r="E39" s="53" t="s">
        <v>70</v>
      </c>
      <c r="F39" s="53" t="s">
        <v>71</v>
      </c>
      <c r="G39" s="53" t="s">
        <v>72</v>
      </c>
      <c r="H39" s="3"/>
      <c r="I39" s="3"/>
      <c r="J39" s="3"/>
    </row>
    <row r="40" spans="1:10" s="7" customFormat="1" ht="12.75">
      <c r="A40" s="3"/>
      <c r="B40" s="25" t="s">
        <v>73</v>
      </c>
      <c r="C40" s="54">
        <f>F34*I36*1000*1000</f>
        <v>215.89999999999998</v>
      </c>
      <c r="D40" s="55">
        <f>50.27*1000/C40</f>
        <v>232.83927744326078</v>
      </c>
      <c r="E40" s="55">
        <f>78.54*1000/C40</f>
        <v>363.77952755905517</v>
      </c>
      <c r="F40" s="56">
        <f>113.09*1000/C40</f>
        <v>523.8073182028718</v>
      </c>
      <c r="G40" s="55">
        <f>153.94*1000/C40</f>
        <v>713.0152848540991</v>
      </c>
      <c r="H40" s="3"/>
      <c r="I40" s="3"/>
      <c r="J40" s="3"/>
    </row>
    <row r="41" spans="1:10" s="7" customFormat="1" ht="12.75">
      <c r="A41" s="3"/>
      <c r="B41" s="25" t="s">
        <v>74</v>
      </c>
      <c r="C41" s="54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  <c r="H41" s="3"/>
      <c r="I41" s="3"/>
      <c r="J41" s="3"/>
    </row>
    <row r="42" spans="1:10" s="7" customFormat="1" ht="12.75">
      <c r="A42" s="3"/>
      <c r="B42" s="25" t="s">
        <v>75</v>
      </c>
      <c r="C42" s="54">
        <f>D36*I36*1000*1000</f>
        <v>356.57962119742217</v>
      </c>
      <c r="D42" s="55">
        <f>50.27*1000/C42</f>
        <v>140.9783313785275</v>
      </c>
      <c r="E42" s="55">
        <f>78.54*1000/C42</f>
        <v>220.25936237257912</v>
      </c>
      <c r="F42" s="56">
        <f>113.09*1000/C42</f>
        <v>317.15216820365384</v>
      </c>
      <c r="G42" s="55">
        <f>153.94*1000/C42</f>
        <v>431.71283732664665</v>
      </c>
      <c r="H42" s="3"/>
      <c r="I42" s="3"/>
      <c r="J42" s="3"/>
    </row>
    <row r="43" spans="1:10" s="7" customFormat="1" ht="12.75">
      <c r="A43" s="3"/>
      <c r="B43" s="25" t="s">
        <v>76</v>
      </c>
      <c r="C43" s="54">
        <f>D37*I36*1000*1000</f>
        <v>266.4055015062908</v>
      </c>
      <c r="D43" s="55">
        <f>50.27*1000/C43</f>
        <v>188.69730435658042</v>
      </c>
      <c r="E43" s="55">
        <f>78.54*1000/C43</f>
        <v>294.8137315330381</v>
      </c>
      <c r="F43" s="56">
        <f>113.09*1000/C43</f>
        <v>424.50324546818536</v>
      </c>
      <c r="G43" s="55">
        <f>153.94*1000/C43</f>
        <v>577.8409196867315</v>
      </c>
      <c r="H43" s="3"/>
      <c r="I43" s="3"/>
      <c r="J43" s="3"/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</sheetPr>
  <dimension ref="A1:J44"/>
  <sheetViews>
    <sheetView workbookViewId="0" topLeftCell="A31">
      <selection activeCell="J44" sqref="J44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00390625" style="58" customWidth="1"/>
    <col min="9" max="9" width="9.140625" style="58" customWidth="1"/>
    <col min="10" max="10" width="9.140625" style="60" customWidth="1"/>
  </cols>
  <sheetData>
    <row r="1" spans="1:10" s="2" customFormat="1" ht="22.5">
      <c r="A1" s="1"/>
      <c r="B1" s="104" t="s">
        <v>96</v>
      </c>
      <c r="C1" s="104"/>
      <c r="D1" s="104"/>
      <c r="E1" s="1"/>
      <c r="F1" s="1"/>
      <c r="G1" s="1"/>
      <c r="H1" s="1"/>
      <c r="I1" s="1"/>
      <c r="J1" s="1"/>
    </row>
    <row r="2" spans="1:10" s="7" customFormat="1" ht="13.5" thickBot="1">
      <c r="A2" s="3"/>
      <c r="B2" s="3"/>
      <c r="C2" s="3"/>
      <c r="D2" s="18"/>
      <c r="E2" s="3"/>
      <c r="F2" s="3"/>
      <c r="G2" s="3"/>
      <c r="H2" s="3"/>
      <c r="I2" s="3"/>
      <c r="J2" s="3"/>
    </row>
    <row r="3" spans="1:10" s="7" customFormat="1" ht="13.5" thickTop="1">
      <c r="A3" s="3"/>
      <c r="B3" s="3"/>
      <c r="C3" s="25"/>
      <c r="D3" s="18"/>
      <c r="E3" s="3"/>
      <c r="F3" s="3"/>
      <c r="G3" s="8" t="s">
        <v>1</v>
      </c>
      <c r="H3" s="9">
        <v>1.5</v>
      </c>
      <c r="I3" s="10">
        <v>0.073</v>
      </c>
      <c r="J3" s="3"/>
    </row>
    <row r="4" spans="1:10" s="7" customFormat="1" ht="12.75">
      <c r="A4" s="3"/>
      <c r="B4" s="3"/>
      <c r="C4" s="4"/>
      <c r="D4" s="23"/>
      <c r="E4" s="3"/>
      <c r="F4" s="3"/>
      <c r="G4" s="11">
        <f>I3-(I3-I5)*((H3-H4)/(H3-H5))</f>
        <v>0.073</v>
      </c>
      <c r="H4" s="12">
        <f>E10</f>
        <v>1.5</v>
      </c>
      <c r="I4" s="13"/>
      <c r="J4" s="3"/>
    </row>
    <row r="5" spans="1:10" s="7" customFormat="1" ht="13.5" thickBot="1">
      <c r="A5" s="3"/>
      <c r="B5" s="5"/>
      <c r="C5" s="6" t="s">
        <v>0</v>
      </c>
      <c r="D5" s="23"/>
      <c r="E5" s="3"/>
      <c r="F5" s="3"/>
      <c r="G5" s="15"/>
      <c r="H5" s="16">
        <v>1.75</v>
      </c>
      <c r="I5" s="17">
        <v>0.082</v>
      </c>
      <c r="J5" s="3"/>
    </row>
    <row r="6" spans="1:10" s="7" customFormat="1" ht="14.25" thickBot="1" thickTop="1">
      <c r="A6" s="3"/>
      <c r="B6" s="6" t="s">
        <v>77</v>
      </c>
      <c r="C6" s="5"/>
      <c r="D6" s="18"/>
      <c r="E6" s="3"/>
      <c r="F6" s="3"/>
      <c r="G6" s="3"/>
      <c r="H6" s="3"/>
      <c r="I6" s="3"/>
      <c r="J6" s="3"/>
    </row>
    <row r="7" spans="1:10" s="7" customFormat="1" ht="13.5" thickTop="1">
      <c r="A7" s="3"/>
      <c r="B7" s="6" t="s">
        <v>4</v>
      </c>
      <c r="C7" s="14" t="s">
        <v>3</v>
      </c>
      <c r="D7" s="18" t="s">
        <v>4</v>
      </c>
      <c r="E7" s="18" t="s">
        <v>5</v>
      </c>
      <c r="F7" s="18">
        <v>3</v>
      </c>
      <c r="G7" s="19" t="s">
        <v>6</v>
      </c>
      <c r="H7" s="9">
        <f>H3</f>
        <v>1.5</v>
      </c>
      <c r="I7" s="10">
        <v>0.055</v>
      </c>
      <c r="J7" s="3"/>
    </row>
    <row r="8" spans="1:10" s="7" customFormat="1" ht="12.75">
      <c r="A8" s="3"/>
      <c r="B8" s="61"/>
      <c r="C8" s="61"/>
      <c r="D8" s="18"/>
      <c r="E8" s="18" t="s">
        <v>7</v>
      </c>
      <c r="F8" s="18">
        <v>4.5</v>
      </c>
      <c r="G8" s="11">
        <f>I7-(I7-I9)*((H7-H8)/(H7-H9))</f>
        <v>0.055</v>
      </c>
      <c r="H8" s="12">
        <f>E10</f>
        <v>1.5</v>
      </c>
      <c r="I8" s="13"/>
      <c r="J8" s="3"/>
    </row>
    <row r="9" spans="1:10" s="7" customFormat="1" ht="13.5" thickBot="1">
      <c r="A9" s="3"/>
      <c r="B9" s="20"/>
      <c r="C9" s="3"/>
      <c r="D9" s="18"/>
      <c r="E9" s="3"/>
      <c r="F9" s="3"/>
      <c r="G9" s="15"/>
      <c r="H9" s="16">
        <f>H5</f>
        <v>1.75</v>
      </c>
      <c r="I9" s="17">
        <v>0.062</v>
      </c>
      <c r="J9" s="3"/>
    </row>
    <row r="10" spans="1:10" s="7" customFormat="1" ht="14.25" thickBot="1" thickTop="1">
      <c r="A10" s="3"/>
      <c r="B10" s="3"/>
      <c r="C10" s="3"/>
      <c r="D10" s="6" t="s">
        <v>8</v>
      </c>
      <c r="E10" s="21">
        <f>F8/F7</f>
        <v>1.5</v>
      </c>
      <c r="F10" s="22"/>
      <c r="G10" s="3"/>
      <c r="H10" s="3"/>
      <c r="I10" s="3"/>
      <c r="J10" s="3"/>
    </row>
    <row r="11" spans="1:10" s="7" customFormat="1" ht="13.5" thickTop="1">
      <c r="A11" s="3"/>
      <c r="B11" s="3"/>
      <c r="C11" s="3"/>
      <c r="D11" s="3"/>
      <c r="E11" s="23"/>
      <c r="F11" s="18"/>
      <c r="G11" s="24" t="s">
        <v>9</v>
      </c>
      <c r="H11" s="9">
        <f>H7</f>
        <v>1.5</v>
      </c>
      <c r="I11" s="10">
        <v>0.51</v>
      </c>
      <c r="J11" s="3"/>
    </row>
    <row r="12" spans="1:10" s="7" customFormat="1" ht="12.75">
      <c r="A12" s="3">
        <v>1</v>
      </c>
      <c r="B12" s="23" t="s">
        <v>10</v>
      </c>
      <c r="C12" s="23"/>
      <c r="D12" s="23"/>
      <c r="E12" s="3"/>
      <c r="F12" s="3"/>
      <c r="G12" s="11">
        <f>I11-(I11-I13)*((H11-H12)/(H11-H13))</f>
        <v>0.51</v>
      </c>
      <c r="H12" s="12">
        <f>E10</f>
        <v>1.5</v>
      </c>
      <c r="I12" s="13"/>
      <c r="J12" s="3"/>
    </row>
    <row r="13" spans="1:10" s="7" customFormat="1" ht="13.5" thickBot="1">
      <c r="A13" s="3"/>
      <c r="B13" s="25" t="s">
        <v>12</v>
      </c>
      <c r="C13" s="3" t="s">
        <v>78</v>
      </c>
      <c r="D13" s="18"/>
      <c r="E13" s="3"/>
      <c r="F13" s="3"/>
      <c r="G13" s="15"/>
      <c r="H13" s="16">
        <f>H9</f>
        <v>1.75</v>
      </c>
      <c r="I13" s="17">
        <v>0.55</v>
      </c>
      <c r="J13" s="3"/>
    </row>
    <row r="14" spans="1:10" s="7" customFormat="1" ht="14.25" thickBot="1" thickTop="1">
      <c r="A14" s="3"/>
      <c r="B14" s="25" t="s">
        <v>12</v>
      </c>
      <c r="C14" s="3">
        <f>(0.4+0.6*(G21/400))*F7/I20*1000</f>
        <v>72.85714285714286</v>
      </c>
      <c r="D14" s="20" t="s">
        <v>13</v>
      </c>
      <c r="E14" s="3"/>
      <c r="F14" s="3"/>
      <c r="G14" s="3"/>
      <c r="H14" s="3"/>
      <c r="I14" s="3"/>
      <c r="J14" s="3"/>
    </row>
    <row r="15" spans="1:10" s="7" customFormat="1" ht="13.5" thickTop="1">
      <c r="A15" s="3"/>
      <c r="B15" s="3"/>
      <c r="C15" s="3" t="s">
        <v>14</v>
      </c>
      <c r="D15" s="18" t="s">
        <v>15</v>
      </c>
      <c r="E15" s="3"/>
      <c r="F15" s="3"/>
      <c r="G15" s="24" t="s">
        <v>16</v>
      </c>
      <c r="H15" s="9">
        <f>H11</f>
        <v>1.5</v>
      </c>
      <c r="I15" s="10">
        <v>0.34</v>
      </c>
      <c r="J15" s="3"/>
    </row>
    <row r="16" spans="1:10" s="7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0.34</v>
      </c>
      <c r="H16" s="12">
        <f>E10</f>
        <v>1.5</v>
      </c>
      <c r="I16" s="13"/>
      <c r="J16" s="3"/>
    </row>
    <row r="17" spans="1:10" s="7" customFormat="1" ht="13.5" thickBot="1">
      <c r="A17" s="3"/>
      <c r="B17" s="25" t="s">
        <v>18</v>
      </c>
      <c r="C17" s="26" t="s">
        <v>19</v>
      </c>
      <c r="D17" s="23"/>
      <c r="E17" s="3"/>
      <c r="F17" s="3"/>
      <c r="G17" s="15"/>
      <c r="H17" s="16">
        <f>H13</f>
        <v>1.75</v>
      </c>
      <c r="I17" s="17">
        <v>0.36</v>
      </c>
      <c r="J17" s="3"/>
    </row>
    <row r="18" spans="1:10" s="7" customFormat="1" ht="14.25" thickBot="1" thickTop="1">
      <c r="A18" s="3"/>
      <c r="B18" s="3"/>
      <c r="C18" s="25" t="s">
        <v>20</v>
      </c>
      <c r="D18" s="27">
        <f>(G24*($G$23+$I$23)*$F$7^2)</f>
        <v>6.1074</v>
      </c>
      <c r="E18" s="3" t="s">
        <v>21</v>
      </c>
      <c r="F18" s="3"/>
      <c r="G18" s="3"/>
      <c r="H18" s="3"/>
      <c r="I18" s="3"/>
      <c r="J18" s="3"/>
    </row>
    <row r="19" spans="1:10" s="7" customFormat="1" ht="14.25" thickBot="1" thickTop="1">
      <c r="A19" s="3"/>
      <c r="B19" s="3"/>
      <c r="C19" s="25" t="s">
        <v>22</v>
      </c>
      <c r="D19" s="27">
        <f>(G25*($G$23+$I$23)*$F$7^2)</f>
        <v>4.6979999999999995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  <c r="J19" s="3"/>
    </row>
    <row r="20" spans="1:10" s="7" customFormat="1" ht="14.25" thickBot="1" thickTop="1">
      <c r="A20" s="3"/>
      <c r="B20" s="3"/>
      <c r="C20" s="25" t="s">
        <v>27</v>
      </c>
      <c r="D20" s="27">
        <f>(I24*($G$23+$I$23)*$F$7^2)</f>
        <v>11.431799999999997</v>
      </c>
      <c r="E20" s="3" t="s">
        <v>21</v>
      </c>
      <c r="F20" s="31">
        <v>30</v>
      </c>
      <c r="G20" s="32">
        <v>40</v>
      </c>
      <c r="H20" s="33">
        <f>E10</f>
        <v>1.5</v>
      </c>
      <c r="I20" s="34">
        <f>(F20-((F20-G20)*(2-H20)/(2-1)))</f>
        <v>35</v>
      </c>
      <c r="J20" s="3"/>
    </row>
    <row r="21" spans="1:10" s="7" customFormat="1" ht="13.5" thickTop="1">
      <c r="A21" s="3"/>
      <c r="B21" s="3"/>
      <c r="C21" s="25" t="s">
        <v>28</v>
      </c>
      <c r="D21" s="27">
        <f>(I25*($G$23+$I$23)*$F$7^2)</f>
        <v>8.613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  <c r="J21" s="3"/>
    </row>
    <row r="22" spans="1:10" s="7" customFormat="1" ht="13.5" thickBot="1">
      <c r="A22" s="3">
        <v>3</v>
      </c>
      <c r="B22" s="23" t="s">
        <v>30</v>
      </c>
      <c r="C22" s="23"/>
      <c r="D22" s="23"/>
      <c r="E22" s="23"/>
      <c r="F22" s="23"/>
      <c r="G22" s="3"/>
      <c r="H22" s="3"/>
      <c r="I22" s="3"/>
      <c r="J22" s="3"/>
    </row>
    <row r="23" spans="1:10" s="7" customFormat="1" ht="13.5" thickTop="1">
      <c r="A23" s="3"/>
      <c r="B23" s="25" t="s">
        <v>31</v>
      </c>
      <c r="C23" s="23" t="s">
        <v>32</v>
      </c>
      <c r="D23" s="23"/>
      <c r="E23" s="3"/>
      <c r="F23" s="37" t="s">
        <v>33</v>
      </c>
      <c r="G23" s="9">
        <v>9.4</v>
      </c>
      <c r="H23" s="38" t="s">
        <v>34</v>
      </c>
      <c r="I23" s="10">
        <v>8</v>
      </c>
      <c r="J23" s="3"/>
    </row>
    <row r="24" spans="1:10" s="7" customFormat="1" ht="14.25">
      <c r="A24" s="3"/>
      <c r="B24" s="3"/>
      <c r="C24" s="3" t="s">
        <v>35</v>
      </c>
      <c r="D24" s="18">
        <f>G28*(G23+I23)*F7</f>
        <v>26.621999999999996</v>
      </c>
      <c r="E24" s="3" t="s">
        <v>36</v>
      </c>
      <c r="F24" s="39" t="s">
        <v>37</v>
      </c>
      <c r="G24" s="40">
        <v>0.039</v>
      </c>
      <c r="H24" s="41" t="s">
        <v>38</v>
      </c>
      <c r="I24" s="42">
        <f>G4</f>
        <v>0.073</v>
      </c>
      <c r="J24" s="3"/>
    </row>
    <row r="25" spans="1:10" s="7" customFormat="1" ht="15" thickBot="1">
      <c r="A25" s="3"/>
      <c r="B25" s="3"/>
      <c r="C25" s="3" t="s">
        <v>39</v>
      </c>
      <c r="D25" s="18">
        <f>G29*(G27+I27)*F7</f>
        <v>17.748</v>
      </c>
      <c r="E25" s="3" t="s">
        <v>36</v>
      </c>
      <c r="F25" s="43" t="s">
        <v>40</v>
      </c>
      <c r="G25" s="44">
        <v>0.03</v>
      </c>
      <c r="H25" s="45" t="s">
        <v>41</v>
      </c>
      <c r="I25" s="46">
        <f>G8</f>
        <v>0.055</v>
      </c>
      <c r="J25" s="3"/>
    </row>
    <row r="26" spans="1:10" s="7" customFormat="1" ht="14.25" thickBot="1" thickTop="1">
      <c r="A26" s="3"/>
      <c r="B26" s="3"/>
      <c r="C26" s="3" t="s">
        <v>42</v>
      </c>
      <c r="D26" s="18">
        <f>I28*(G27+I27)*F7</f>
        <v>18.791999999999998</v>
      </c>
      <c r="E26" s="3" t="s">
        <v>36</v>
      </c>
      <c r="F26" s="3"/>
      <c r="G26" s="3"/>
      <c r="H26" s="3"/>
      <c r="I26" s="3"/>
      <c r="J26" s="3"/>
    </row>
    <row r="27" spans="1:10" s="7" customFormat="1" ht="13.5" thickTop="1">
      <c r="A27" s="3"/>
      <c r="B27" s="3"/>
      <c r="C27" s="3" t="s">
        <v>43</v>
      </c>
      <c r="D27" s="18">
        <f>I29*(G27+I27)*F7</f>
        <v>0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  <c r="J27" s="3"/>
    </row>
    <row r="28" spans="1:10" s="7" customFormat="1" ht="12.75">
      <c r="A28" s="3">
        <v>4</v>
      </c>
      <c r="B28" s="105" t="s">
        <v>46</v>
      </c>
      <c r="C28" s="105"/>
      <c r="D28" s="105"/>
      <c r="E28" s="106"/>
      <c r="F28" s="47" t="s">
        <v>47</v>
      </c>
      <c r="G28" s="40">
        <f>G12</f>
        <v>0.51</v>
      </c>
      <c r="H28" s="48" t="s">
        <v>48</v>
      </c>
      <c r="I28" s="42">
        <v>0.36</v>
      </c>
      <c r="J28" s="3"/>
    </row>
    <row r="29" spans="1:10" s="7" customFormat="1" ht="13.5" thickBot="1">
      <c r="A29" s="3"/>
      <c r="B29" s="25" t="s">
        <v>49</v>
      </c>
      <c r="C29" s="23" t="s">
        <v>50</v>
      </c>
      <c r="D29" s="23"/>
      <c r="E29" s="3"/>
      <c r="F29" s="15" t="s">
        <v>51</v>
      </c>
      <c r="G29" s="44">
        <f>G16</f>
        <v>0.34</v>
      </c>
      <c r="H29" s="16" t="s">
        <v>52</v>
      </c>
      <c r="I29" s="46">
        <v>0</v>
      </c>
      <c r="J29" s="3"/>
    </row>
    <row r="30" spans="1:10" s="7" customFormat="1" ht="14.25" thickBot="1" thickTop="1">
      <c r="A30" s="3"/>
      <c r="B30" s="25" t="s">
        <v>49</v>
      </c>
      <c r="C30" s="49">
        <f>0.25*I31*I32*I34*I33*1</f>
        <v>51.59885857500001</v>
      </c>
      <c r="D30" s="18" t="s">
        <v>36</v>
      </c>
      <c r="E30" s="3"/>
      <c r="F30" s="3"/>
      <c r="G30" s="3"/>
      <c r="H30" s="3"/>
      <c r="I30" s="3"/>
      <c r="J30" s="3"/>
    </row>
    <row r="31" spans="1:10" s="7" customFormat="1" ht="13.5" thickTop="1">
      <c r="A31" s="3"/>
      <c r="B31" s="3"/>
      <c r="C31" s="3" t="s">
        <v>53</v>
      </c>
      <c r="D31" s="18" t="s">
        <v>15</v>
      </c>
      <c r="E31" s="3"/>
      <c r="F31" s="3"/>
      <c r="G31" s="3"/>
      <c r="H31" s="50" t="s">
        <v>54</v>
      </c>
      <c r="I31" s="10">
        <v>1003</v>
      </c>
      <c r="J31" s="3"/>
    </row>
    <row r="32" spans="1:10" s="7" customFormat="1" ht="12.75">
      <c r="A32" s="3">
        <v>5</v>
      </c>
      <c r="B32" s="20" t="s">
        <v>55</v>
      </c>
      <c r="C32" s="20"/>
      <c r="D32" s="20"/>
      <c r="E32" s="20"/>
      <c r="F32" s="3"/>
      <c r="G32" s="3"/>
      <c r="H32" s="47" t="s">
        <v>56</v>
      </c>
      <c r="I32" s="13">
        <f>(1+50*0.002)</f>
        <v>1.1</v>
      </c>
      <c r="J32" s="3"/>
    </row>
    <row r="33" spans="1:10" s="7" customFormat="1" ht="12.75">
      <c r="A33" s="3"/>
      <c r="B33" s="25" t="s">
        <v>57</v>
      </c>
      <c r="C33" s="23" t="s">
        <v>58</v>
      </c>
      <c r="D33" s="23"/>
      <c r="E33" s="23"/>
      <c r="F33" s="23"/>
      <c r="G33" s="3"/>
      <c r="H33" s="51" t="s">
        <v>59</v>
      </c>
      <c r="I33" s="13">
        <f>I21/1000</f>
        <v>0.127</v>
      </c>
      <c r="J33" s="3"/>
    </row>
    <row r="34" spans="1:10" s="7" customFormat="1" ht="13.5" thickBot="1">
      <c r="A34" s="3"/>
      <c r="B34" s="3"/>
      <c r="C34" s="3" t="s">
        <v>60</v>
      </c>
      <c r="D34" s="23">
        <f>(1-((1-(2*D18*1000/($I$36^2*$I$37)))^0.5))*($I$37/$I$38)</f>
        <v>0.00147662776643623</v>
      </c>
      <c r="E34" s="3" t="s">
        <v>82</v>
      </c>
      <c r="F34" s="3">
        <v>0.0017</v>
      </c>
      <c r="G34" s="3"/>
      <c r="H34" s="15" t="s">
        <v>62</v>
      </c>
      <c r="I34" s="46">
        <f>1.6-I33</f>
        <v>1.473</v>
      </c>
      <c r="J34" s="3"/>
    </row>
    <row r="35" spans="1:10" s="7" customFormat="1" ht="14.25" thickBot="1" thickTop="1">
      <c r="A35" s="3"/>
      <c r="B35" s="3"/>
      <c r="C35" s="3" t="s">
        <v>63</v>
      </c>
      <c r="D35" s="23">
        <f>(1-((1-(2*D19*1000/($I$36^2*$I$37)))^0.5))*($I$37/$I$38)</f>
        <v>0.0011312921382803068</v>
      </c>
      <c r="E35" s="3" t="s">
        <v>82</v>
      </c>
      <c r="F35" s="3">
        <v>0.0017</v>
      </c>
      <c r="G35" s="3"/>
      <c r="H35" s="3"/>
      <c r="I35" s="3"/>
      <c r="J35" s="3"/>
    </row>
    <row r="36" spans="1:10" s="7" customFormat="1" ht="13.5" thickTop="1">
      <c r="A36" s="3"/>
      <c r="B36" s="3"/>
      <c r="C36" s="3" t="s">
        <v>64</v>
      </c>
      <c r="D36" s="23">
        <f>(1-((1-(2*D20*1000/($I$36^2*$I$37)))^0.5))*($I$37/$I$38)</f>
        <v>0.0028077135527356076</v>
      </c>
      <c r="E36" s="3" t="s">
        <v>61</v>
      </c>
      <c r="F36" s="3">
        <v>0.0017</v>
      </c>
      <c r="G36" s="3"/>
      <c r="H36" s="52" t="s">
        <v>65</v>
      </c>
      <c r="I36" s="10">
        <f>I33</f>
        <v>0.127</v>
      </c>
      <c r="J36" s="3"/>
    </row>
    <row r="37" spans="1:10" s="7" customFormat="1" ht="12.75">
      <c r="A37" s="3"/>
      <c r="B37" s="3"/>
      <c r="C37" s="3" t="s">
        <v>66</v>
      </c>
      <c r="D37" s="23">
        <f>(1-((1-(2*D21*1000/($I$36^2*$I$37)))^0.5))*($I$37/$I$38)</f>
        <v>0.0020976811142227624</v>
      </c>
      <c r="E37" s="3" t="s">
        <v>61</v>
      </c>
      <c r="F37" s="3">
        <v>0.0017</v>
      </c>
      <c r="G37" s="3"/>
      <c r="H37" s="47" t="s">
        <v>67</v>
      </c>
      <c r="I37" s="13">
        <f>11.33*1000*1000</f>
        <v>11330000</v>
      </c>
      <c r="J37" s="3"/>
    </row>
    <row r="38" spans="1:10" s="7" customFormat="1" ht="13.5" thickBot="1">
      <c r="A38" s="3"/>
      <c r="B38" s="3"/>
      <c r="C38" s="3"/>
      <c r="D38" s="18"/>
      <c r="E38" s="3"/>
      <c r="F38" s="3"/>
      <c r="G38" s="3"/>
      <c r="H38" s="15" t="s">
        <v>68</v>
      </c>
      <c r="I38" s="17">
        <f>260.87*1000*1000</f>
        <v>260870000</v>
      </c>
      <c r="J38" s="3"/>
    </row>
    <row r="39" spans="1:10" s="7" customFormat="1" ht="15" thickTop="1">
      <c r="A39" s="3"/>
      <c r="B39" s="3"/>
      <c r="C39" s="3"/>
      <c r="D39" s="53" t="s">
        <v>69</v>
      </c>
      <c r="E39" s="53" t="s">
        <v>70</v>
      </c>
      <c r="F39" s="53" t="s">
        <v>71</v>
      </c>
      <c r="G39" s="53" t="s">
        <v>72</v>
      </c>
      <c r="H39" s="3"/>
      <c r="I39" s="3"/>
      <c r="J39" s="3"/>
    </row>
    <row r="40" spans="1:10" s="7" customFormat="1" ht="12.75">
      <c r="A40" s="3"/>
      <c r="B40" s="25" t="s">
        <v>73</v>
      </c>
      <c r="C40" s="54">
        <f>F34*I36*1000*1000</f>
        <v>215.89999999999998</v>
      </c>
      <c r="D40" s="55">
        <f>50.27*1000/C40</f>
        <v>232.83927744326078</v>
      </c>
      <c r="E40" s="55">
        <f>78.54*1000/C40</f>
        <v>363.77952755905517</v>
      </c>
      <c r="F40" s="56">
        <f>113.09*1000/C40</f>
        <v>523.8073182028718</v>
      </c>
      <c r="G40" s="55">
        <f>153.94*1000/C40</f>
        <v>713.0152848540991</v>
      </c>
      <c r="H40" s="3"/>
      <c r="I40" s="3"/>
      <c r="J40" s="3"/>
    </row>
    <row r="41" spans="1:10" s="7" customFormat="1" ht="12.75">
      <c r="A41" s="3"/>
      <c r="B41" s="25" t="s">
        <v>74</v>
      </c>
      <c r="C41" s="54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  <c r="H41" s="3"/>
      <c r="I41" s="3"/>
      <c r="J41" s="3"/>
    </row>
    <row r="42" spans="1:10" s="7" customFormat="1" ht="12.75">
      <c r="A42" s="3"/>
      <c r="B42" s="25" t="s">
        <v>75</v>
      </c>
      <c r="C42" s="54">
        <f>D36*I36*1000*1000</f>
        <v>356.57962119742217</v>
      </c>
      <c r="D42" s="55">
        <f>50.27*1000/C42</f>
        <v>140.9783313785275</v>
      </c>
      <c r="E42" s="55">
        <f>78.54*1000/C42</f>
        <v>220.25936237257912</v>
      </c>
      <c r="F42" s="56">
        <f>113.09*1000/C42</f>
        <v>317.15216820365384</v>
      </c>
      <c r="G42" s="55">
        <f>153.94*1000/C42</f>
        <v>431.71283732664665</v>
      </c>
      <c r="H42" s="3"/>
      <c r="I42" s="3"/>
      <c r="J42" s="3"/>
    </row>
    <row r="43" spans="1:10" s="7" customFormat="1" ht="12.75">
      <c r="A43" s="3"/>
      <c r="B43" s="25" t="s">
        <v>76</v>
      </c>
      <c r="C43" s="54">
        <f>D37*I36*1000*1000</f>
        <v>266.4055015062908</v>
      </c>
      <c r="D43" s="55">
        <f>50.27*1000/C43</f>
        <v>188.69730435658042</v>
      </c>
      <c r="E43" s="55">
        <f>78.54*1000/C43</f>
        <v>294.8137315330381</v>
      </c>
      <c r="F43" s="56">
        <f>113.09*1000/C43</f>
        <v>424.50324546818536</v>
      </c>
      <c r="G43" s="55">
        <f>153.94*1000/C43</f>
        <v>577.8409196867315</v>
      </c>
      <c r="H43" s="3"/>
      <c r="I43" s="3"/>
      <c r="J43" s="3"/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6"/>
  </sheetPr>
  <dimension ref="A1:J44"/>
  <sheetViews>
    <sheetView workbookViewId="0" topLeftCell="A1">
      <selection activeCell="J44" sqref="J44"/>
    </sheetView>
  </sheetViews>
  <sheetFormatPr defaultColWidth="9.140625" defaultRowHeight="12.75"/>
  <cols>
    <col min="1" max="1" width="4.7109375" style="75" customWidth="1"/>
    <col min="2" max="2" width="9.140625" style="75" customWidth="1"/>
    <col min="3" max="3" width="9.28125" style="75" bestFit="1" customWidth="1"/>
    <col min="4" max="4" width="9.140625" style="76" customWidth="1"/>
    <col min="5" max="5" width="9.140625" style="58" customWidth="1"/>
    <col min="6" max="6" width="11.00390625" style="58" customWidth="1"/>
    <col min="7" max="7" width="9.57421875" style="58" customWidth="1"/>
    <col min="8" max="8" width="11.00390625" style="58" customWidth="1"/>
    <col min="9" max="9" width="9.140625" style="58" customWidth="1"/>
    <col min="10" max="10" width="9.140625" style="60" customWidth="1"/>
  </cols>
  <sheetData>
    <row r="1" spans="2:10" s="2" customFormat="1" ht="22.5">
      <c r="B1" s="104" t="s">
        <v>97</v>
      </c>
      <c r="C1" s="104"/>
      <c r="D1" s="104"/>
      <c r="E1" s="1"/>
      <c r="F1" s="1"/>
      <c r="G1" s="1"/>
      <c r="H1" s="1"/>
      <c r="I1" s="1"/>
      <c r="J1" s="1"/>
    </row>
    <row r="2" spans="5:10" s="7" customFormat="1" ht="13.5" thickBot="1">
      <c r="E2" s="3"/>
      <c r="F2" s="3"/>
      <c r="G2" s="3"/>
      <c r="H2" s="3"/>
      <c r="I2" s="3"/>
      <c r="J2" s="3"/>
    </row>
    <row r="3" spans="2:10" s="7" customFormat="1" ht="13.5" thickTop="1">
      <c r="B3" s="62"/>
      <c r="C3" s="63"/>
      <c r="D3" s="64"/>
      <c r="E3" s="3"/>
      <c r="F3" s="3"/>
      <c r="G3" s="8" t="s">
        <v>1</v>
      </c>
      <c r="H3" s="9">
        <v>1</v>
      </c>
      <c r="I3" s="10">
        <v>0.047</v>
      </c>
      <c r="J3" s="3"/>
    </row>
    <row r="4" spans="2:10" s="7" customFormat="1" ht="12.75">
      <c r="B4" s="63"/>
      <c r="C4" s="64" t="s">
        <v>0</v>
      </c>
      <c r="D4" s="64"/>
      <c r="E4" s="3"/>
      <c r="F4" s="3"/>
      <c r="G4" s="11">
        <f>I3-(I3-I5)*((H3-H4)/(H3-H5))</f>
        <v>0.047</v>
      </c>
      <c r="H4" s="12">
        <f>E10</f>
        <v>1</v>
      </c>
      <c r="I4" s="13"/>
      <c r="J4" s="3"/>
    </row>
    <row r="5" spans="2:10" s="7" customFormat="1" ht="13.5" thickBot="1">
      <c r="B5" s="62" t="s">
        <v>2</v>
      </c>
      <c r="C5" s="63"/>
      <c r="D5" s="65"/>
      <c r="E5" s="3"/>
      <c r="F5" s="3"/>
      <c r="G5" s="15"/>
      <c r="H5" s="16">
        <v>1.1</v>
      </c>
      <c r="I5" s="17">
        <v>0.056</v>
      </c>
      <c r="J5" s="3"/>
    </row>
    <row r="6" spans="2:10" s="7" customFormat="1" ht="14.25" thickBot="1" thickTop="1">
      <c r="B6" s="62"/>
      <c r="C6" s="66" t="s">
        <v>3</v>
      </c>
      <c r="D6" s="64" t="s">
        <v>4</v>
      </c>
      <c r="E6" s="3"/>
      <c r="F6" s="3"/>
      <c r="G6" s="3"/>
      <c r="H6" s="3"/>
      <c r="I6" s="3"/>
      <c r="J6" s="3"/>
    </row>
    <row r="7" spans="2:10" s="7" customFormat="1" ht="13.5" thickTop="1">
      <c r="B7" s="62"/>
      <c r="C7" s="62"/>
      <c r="D7" s="65"/>
      <c r="E7" s="6" t="s">
        <v>5</v>
      </c>
      <c r="F7" s="18">
        <v>3</v>
      </c>
      <c r="G7" s="19" t="s">
        <v>6</v>
      </c>
      <c r="H7" s="9">
        <f>H3</f>
        <v>1</v>
      </c>
      <c r="I7" s="10">
        <v>0.036</v>
      </c>
      <c r="J7" s="3"/>
    </row>
    <row r="8" spans="4:10" s="7" customFormat="1" ht="12.75">
      <c r="D8" s="65"/>
      <c r="E8" s="18" t="s">
        <v>7</v>
      </c>
      <c r="F8" s="18">
        <v>3</v>
      </c>
      <c r="G8" s="11">
        <f>I7-(I7-I9)*((H7-H8)/(H7-H9))</f>
        <v>0.036</v>
      </c>
      <c r="H8" s="12">
        <f>E10</f>
        <v>1</v>
      </c>
      <c r="I8" s="13"/>
      <c r="J8" s="3"/>
    </row>
    <row r="9" spans="2:10" s="7" customFormat="1" ht="13.5" thickBot="1">
      <c r="B9" s="67"/>
      <c r="D9" s="65"/>
      <c r="E9" s="3"/>
      <c r="F9" s="3"/>
      <c r="G9" s="15"/>
      <c r="H9" s="16">
        <f>H5</f>
        <v>1.1</v>
      </c>
      <c r="I9" s="17">
        <v>0.042</v>
      </c>
      <c r="J9" s="3"/>
    </row>
    <row r="10" spans="4:10" s="7" customFormat="1" ht="14.25" thickBot="1" thickTop="1">
      <c r="D10" s="64" t="s">
        <v>8</v>
      </c>
      <c r="E10" s="21">
        <f>F8/F7</f>
        <v>1</v>
      </c>
      <c r="F10" s="22"/>
      <c r="G10" s="3"/>
      <c r="H10" s="3"/>
      <c r="I10" s="3"/>
      <c r="J10" s="3"/>
    </row>
    <row r="11" spans="4:10" s="7" customFormat="1" ht="13.5" thickTop="1">
      <c r="D11" s="65"/>
      <c r="E11" s="23"/>
      <c r="F11" s="18"/>
      <c r="G11" s="24" t="s">
        <v>9</v>
      </c>
      <c r="H11" s="9">
        <f>H7</f>
        <v>1</v>
      </c>
      <c r="I11" s="10">
        <v>0.4</v>
      </c>
      <c r="J11" s="3"/>
    </row>
    <row r="12" spans="1:10" s="7" customFormat="1" ht="12.75">
      <c r="A12" s="7">
        <v>1</v>
      </c>
      <c r="B12" s="68" t="s">
        <v>10</v>
      </c>
      <c r="C12" s="68"/>
      <c r="D12" s="68"/>
      <c r="E12" s="3"/>
      <c r="F12" s="3"/>
      <c r="G12" s="11">
        <f>I11-(I11-I13)*((H11-H12)/(H11-H13))</f>
        <v>0.4</v>
      </c>
      <c r="H12" s="12">
        <f>E10</f>
        <v>1</v>
      </c>
      <c r="I12" s="13"/>
      <c r="J12" s="3"/>
    </row>
    <row r="13" spans="4:10" s="7" customFormat="1" ht="13.5" thickBot="1">
      <c r="D13" s="69" t="s">
        <v>79</v>
      </c>
      <c r="E13" s="3"/>
      <c r="F13" s="3"/>
      <c r="G13" s="15"/>
      <c r="H13" s="16">
        <f>H9</f>
        <v>1.1</v>
      </c>
      <c r="I13" s="17">
        <v>0.44</v>
      </c>
      <c r="J13" s="3"/>
    </row>
    <row r="14" spans="2:10" s="7" customFormat="1" ht="14.25" thickBot="1" thickTop="1">
      <c r="B14" s="69" t="s">
        <v>12</v>
      </c>
      <c r="C14" s="7">
        <f>(0.4+0.6*(G21/400))*F7/I20*1000</f>
        <v>63.75</v>
      </c>
      <c r="D14" s="67" t="s">
        <v>13</v>
      </c>
      <c r="E14" s="3"/>
      <c r="F14" s="3"/>
      <c r="G14" s="3"/>
      <c r="H14" s="3"/>
      <c r="I14" s="3"/>
      <c r="J14" s="3"/>
    </row>
    <row r="15" spans="3:10" s="7" customFormat="1" ht="13.5" thickTop="1">
      <c r="C15" s="7" t="s">
        <v>14</v>
      </c>
      <c r="D15" s="65" t="s">
        <v>15</v>
      </c>
      <c r="E15" s="3"/>
      <c r="F15" s="3"/>
      <c r="G15" s="24" t="s">
        <v>16</v>
      </c>
      <c r="H15" s="9">
        <f>H11</f>
        <v>1</v>
      </c>
      <c r="I15" s="10">
        <v>0.26</v>
      </c>
      <c r="J15" s="3"/>
    </row>
    <row r="16" spans="1:10" s="7" customFormat="1" ht="12.75">
      <c r="A16" s="7">
        <v>2</v>
      </c>
      <c r="B16" s="107" t="s">
        <v>17</v>
      </c>
      <c r="C16" s="107"/>
      <c r="D16" s="107"/>
      <c r="E16" s="107"/>
      <c r="F16" s="5"/>
      <c r="G16" s="11">
        <f>I15-(I15-I17)*((H15-H16)/(H15-H17))</f>
        <v>0.26</v>
      </c>
      <c r="H16" s="12">
        <f>E10</f>
        <v>1</v>
      </c>
      <c r="I16" s="13"/>
      <c r="J16" s="3"/>
    </row>
    <row r="17" spans="2:10" s="7" customFormat="1" ht="13.5" thickBot="1">
      <c r="B17" s="69" t="s">
        <v>18</v>
      </c>
      <c r="C17" s="70" t="s">
        <v>19</v>
      </c>
      <c r="D17" s="68"/>
      <c r="E17" s="3"/>
      <c r="F17" s="3"/>
      <c r="G17" s="15"/>
      <c r="H17" s="16">
        <f>H13</f>
        <v>1.1</v>
      </c>
      <c r="I17" s="17">
        <v>0.29</v>
      </c>
      <c r="J17" s="3"/>
    </row>
    <row r="18" spans="3:10" s="7" customFormat="1" ht="14.25" thickBot="1" thickTop="1">
      <c r="C18" s="69" t="s">
        <v>20</v>
      </c>
      <c r="D18" s="71">
        <f>(G24*($G$23+$I$23)*$F$7^2)</f>
        <v>7.3602</v>
      </c>
      <c r="E18" s="3" t="s">
        <v>21</v>
      </c>
      <c r="F18" s="3"/>
      <c r="G18" s="3"/>
      <c r="H18" s="3"/>
      <c r="I18" s="3"/>
      <c r="J18" s="3"/>
    </row>
    <row r="19" spans="3:10" s="7" customFormat="1" ht="14.25" thickBot="1" thickTop="1">
      <c r="C19" s="69" t="s">
        <v>22</v>
      </c>
      <c r="D19" s="71">
        <f>(G25*($G$23+$I$23)*$F$7^2)</f>
        <v>5.6376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  <c r="J19" s="3"/>
    </row>
    <row r="20" spans="3:10" s="7" customFormat="1" ht="14.25" thickBot="1" thickTop="1">
      <c r="C20" s="69" t="s">
        <v>27</v>
      </c>
      <c r="D20" s="71">
        <f>(I24*($G$23+$I$23)*$F$7^2)</f>
        <v>7.3602</v>
      </c>
      <c r="E20" s="3" t="s">
        <v>21</v>
      </c>
      <c r="F20" s="31">
        <v>30</v>
      </c>
      <c r="G20" s="32">
        <v>40</v>
      </c>
      <c r="H20" s="33">
        <f>E10</f>
        <v>1</v>
      </c>
      <c r="I20" s="34">
        <f>(F20-((F20-G20)*(2-H20)/(2-1)))</f>
        <v>40</v>
      </c>
      <c r="J20" s="3"/>
    </row>
    <row r="21" spans="3:10" s="7" customFormat="1" ht="13.5" thickTop="1">
      <c r="C21" s="69" t="s">
        <v>28</v>
      </c>
      <c r="D21" s="71">
        <f>(I25*($G$23+$I$23)*$F$7^2)</f>
        <v>5.6376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  <c r="J21" s="3"/>
    </row>
    <row r="22" spans="1:10" s="7" customFormat="1" ht="13.5" thickBot="1">
      <c r="A22" s="7">
        <v>3</v>
      </c>
      <c r="B22" s="68" t="s">
        <v>30</v>
      </c>
      <c r="C22" s="68"/>
      <c r="D22" s="68"/>
      <c r="E22" s="23"/>
      <c r="F22" s="23"/>
      <c r="G22" s="3"/>
      <c r="H22" s="3"/>
      <c r="I22" s="3"/>
      <c r="J22" s="3"/>
    </row>
    <row r="23" spans="2:10" s="7" customFormat="1" ht="13.5" thickTop="1">
      <c r="B23" s="69" t="s">
        <v>31</v>
      </c>
      <c r="C23" s="68" t="s">
        <v>32</v>
      </c>
      <c r="D23" s="68"/>
      <c r="E23" s="3"/>
      <c r="F23" s="37" t="s">
        <v>33</v>
      </c>
      <c r="G23" s="9">
        <v>9.4</v>
      </c>
      <c r="H23" s="38" t="s">
        <v>34</v>
      </c>
      <c r="I23" s="10">
        <v>8</v>
      </c>
      <c r="J23" s="3"/>
    </row>
    <row r="24" spans="3:10" s="7" customFormat="1" ht="14.25">
      <c r="C24" s="7" t="s">
        <v>35</v>
      </c>
      <c r="D24" s="65">
        <f>G28*(G23+I23)*F7</f>
        <v>20.88</v>
      </c>
      <c r="E24" s="3" t="s">
        <v>36</v>
      </c>
      <c r="F24" s="39" t="s">
        <v>37</v>
      </c>
      <c r="G24" s="40">
        <v>0.047</v>
      </c>
      <c r="H24" s="41" t="s">
        <v>38</v>
      </c>
      <c r="I24" s="42">
        <f>G4</f>
        <v>0.047</v>
      </c>
      <c r="J24" s="3"/>
    </row>
    <row r="25" spans="3:10" s="7" customFormat="1" ht="15" thickBot="1">
      <c r="C25" s="7" t="s">
        <v>39</v>
      </c>
      <c r="D25" s="65">
        <f>G29*(G27+I27)*F7</f>
        <v>13.572</v>
      </c>
      <c r="E25" s="3" t="s">
        <v>36</v>
      </c>
      <c r="F25" s="43" t="s">
        <v>40</v>
      </c>
      <c r="G25" s="44">
        <v>0.036</v>
      </c>
      <c r="H25" s="45" t="s">
        <v>41</v>
      </c>
      <c r="I25" s="46">
        <f>G8</f>
        <v>0.036</v>
      </c>
      <c r="J25" s="3"/>
    </row>
    <row r="26" spans="3:10" s="7" customFormat="1" ht="14.25" thickBot="1" thickTop="1">
      <c r="C26" s="7" t="s">
        <v>42</v>
      </c>
      <c r="D26" s="65">
        <f>I28*(G27+I27)*F7</f>
        <v>20.88</v>
      </c>
      <c r="E26" s="3" t="s">
        <v>36</v>
      </c>
      <c r="F26" s="3"/>
      <c r="G26" s="3"/>
      <c r="H26" s="3"/>
      <c r="I26" s="3"/>
      <c r="J26" s="3"/>
    </row>
    <row r="27" spans="3:10" s="7" customFormat="1" ht="13.5" thickTop="1">
      <c r="C27" s="7" t="s">
        <v>43</v>
      </c>
      <c r="D27" s="65">
        <f>I29*(G27+I27)*F7</f>
        <v>13.572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  <c r="J27" s="3"/>
    </row>
    <row r="28" spans="1:10" s="7" customFormat="1" ht="12.75">
      <c r="A28" s="7">
        <v>4</v>
      </c>
      <c r="B28" s="107" t="s">
        <v>46</v>
      </c>
      <c r="C28" s="107"/>
      <c r="D28" s="107"/>
      <c r="E28" s="107"/>
      <c r="F28" s="47" t="s">
        <v>47</v>
      </c>
      <c r="G28" s="40">
        <f>G12</f>
        <v>0.4</v>
      </c>
      <c r="H28" s="48" t="s">
        <v>48</v>
      </c>
      <c r="I28" s="42">
        <v>0.4</v>
      </c>
      <c r="J28" s="3"/>
    </row>
    <row r="29" spans="2:10" s="7" customFormat="1" ht="13.5" thickBot="1">
      <c r="B29" s="69" t="s">
        <v>49</v>
      </c>
      <c r="C29" s="68" t="s">
        <v>50</v>
      </c>
      <c r="D29" s="68"/>
      <c r="E29" s="3"/>
      <c r="F29" s="15" t="s">
        <v>51</v>
      </c>
      <c r="G29" s="44">
        <f>G16</f>
        <v>0.26</v>
      </c>
      <c r="H29" s="16" t="s">
        <v>52</v>
      </c>
      <c r="I29" s="46">
        <v>0.26</v>
      </c>
      <c r="J29" s="3"/>
    </row>
    <row r="30" spans="2:10" s="7" customFormat="1" ht="14.25" thickBot="1" thickTop="1">
      <c r="B30" s="69" t="s">
        <v>49</v>
      </c>
      <c r="C30" s="72">
        <f>0.25*I31*I32*I34*I33*1</f>
        <v>51.59885857500001</v>
      </c>
      <c r="D30" s="65" t="s">
        <v>36</v>
      </c>
      <c r="E30" s="3"/>
      <c r="F30" s="3"/>
      <c r="G30" s="3"/>
      <c r="H30" s="3"/>
      <c r="I30" s="3"/>
      <c r="J30" s="3"/>
    </row>
    <row r="31" spans="3:10" s="7" customFormat="1" ht="13.5" thickTop="1">
      <c r="C31" s="7" t="s">
        <v>53</v>
      </c>
      <c r="D31" s="65" t="s">
        <v>15</v>
      </c>
      <c r="E31" s="3"/>
      <c r="F31" s="3"/>
      <c r="G31" s="3"/>
      <c r="H31" s="50" t="s">
        <v>54</v>
      </c>
      <c r="I31" s="10">
        <v>1003</v>
      </c>
      <c r="J31" s="3"/>
    </row>
    <row r="32" spans="1:10" s="7" customFormat="1" ht="12.75">
      <c r="A32" s="7">
        <v>5</v>
      </c>
      <c r="B32" s="67" t="s">
        <v>55</v>
      </c>
      <c r="C32" s="67"/>
      <c r="D32" s="67"/>
      <c r="E32" s="20"/>
      <c r="F32" s="3"/>
      <c r="G32" s="3"/>
      <c r="H32" s="47" t="s">
        <v>56</v>
      </c>
      <c r="I32" s="13">
        <f>(1+50*0.002)</f>
        <v>1.1</v>
      </c>
      <c r="J32" s="3"/>
    </row>
    <row r="33" spans="2:10" s="7" customFormat="1" ht="12.75">
      <c r="B33" s="69" t="s">
        <v>57</v>
      </c>
      <c r="C33" s="68" t="s">
        <v>58</v>
      </c>
      <c r="D33" s="68"/>
      <c r="E33" s="23"/>
      <c r="F33" s="23"/>
      <c r="G33" s="3"/>
      <c r="H33" s="51" t="s">
        <v>59</v>
      </c>
      <c r="I33" s="13">
        <f>I21/1000</f>
        <v>0.127</v>
      </c>
      <c r="J33" s="3"/>
    </row>
    <row r="34" spans="3:10" s="7" customFormat="1" ht="13.5" thickBot="1">
      <c r="C34" s="7" t="s">
        <v>60</v>
      </c>
      <c r="D34" s="68">
        <f>(1-((1-(2*D18*1000/($I$36^2*$I$37)))^0.5))*($I$37/$I$38)</f>
        <v>0.0017859967170506432</v>
      </c>
      <c r="E34" s="3" t="s">
        <v>61</v>
      </c>
      <c r="F34" s="3">
        <v>0.0017</v>
      </c>
      <c r="G34" s="3"/>
      <c r="H34" s="15" t="s">
        <v>62</v>
      </c>
      <c r="I34" s="46">
        <f>1.6-I33</f>
        <v>1.473</v>
      </c>
      <c r="J34" s="3"/>
    </row>
    <row r="35" spans="3:10" s="7" customFormat="1" ht="14.25" thickBot="1" thickTop="1">
      <c r="C35" s="7" t="s">
        <v>63</v>
      </c>
      <c r="D35" s="68">
        <f>(1-((1-(2*D19*1000/($I$36^2*$I$37)))^0.5))*($I$37/$I$38)</f>
        <v>0.001361200923193487</v>
      </c>
      <c r="E35" s="3" t="s">
        <v>82</v>
      </c>
      <c r="F35" s="3">
        <v>0.0017</v>
      </c>
      <c r="G35" s="3"/>
      <c r="H35" s="3"/>
      <c r="I35" s="3"/>
      <c r="J35" s="3"/>
    </row>
    <row r="36" spans="3:10" s="7" customFormat="1" ht="13.5" thickTop="1">
      <c r="C36" s="7" t="s">
        <v>64</v>
      </c>
      <c r="D36" s="68">
        <f>(1-((1-(2*D20*1000/($I$36^2*$I$37)))^0.5))*($I$37/$I$38)</f>
        <v>0.0017859967170506432</v>
      </c>
      <c r="E36" s="3" t="s">
        <v>61</v>
      </c>
      <c r="F36" s="3">
        <v>0.0017</v>
      </c>
      <c r="G36" s="3"/>
      <c r="H36" s="52" t="s">
        <v>65</v>
      </c>
      <c r="I36" s="10">
        <f>I33</f>
        <v>0.127</v>
      </c>
      <c r="J36" s="3"/>
    </row>
    <row r="37" spans="3:10" s="7" customFormat="1" ht="12.75">
      <c r="C37" s="7" t="s">
        <v>66</v>
      </c>
      <c r="D37" s="68">
        <f>(1-((1-(2*D21*1000/($I$36^2*$I$37)))^0.5))*($I$37/$I$38)</f>
        <v>0.001361200923193487</v>
      </c>
      <c r="E37" s="3" t="s">
        <v>82</v>
      </c>
      <c r="F37" s="3">
        <v>0.0017</v>
      </c>
      <c r="G37" s="3"/>
      <c r="H37" s="47" t="s">
        <v>67</v>
      </c>
      <c r="I37" s="13">
        <f>11.33*1000*1000</f>
        <v>11330000</v>
      </c>
      <c r="J37" s="3"/>
    </row>
    <row r="38" spans="4:10" s="7" customFormat="1" ht="13.5" thickBot="1">
      <c r="D38" s="65"/>
      <c r="E38" s="3"/>
      <c r="F38" s="3"/>
      <c r="G38" s="3"/>
      <c r="H38" s="15" t="s">
        <v>68</v>
      </c>
      <c r="I38" s="17">
        <f>260.87*1000*1000</f>
        <v>260870000</v>
      </c>
      <c r="J38" s="3"/>
    </row>
    <row r="39" spans="4:10" s="7" customFormat="1" ht="15" thickTop="1">
      <c r="D39" s="53" t="s">
        <v>69</v>
      </c>
      <c r="E39" s="53" t="s">
        <v>70</v>
      </c>
      <c r="F39" s="53" t="s">
        <v>71</v>
      </c>
      <c r="G39" s="53" t="s">
        <v>72</v>
      </c>
      <c r="H39" s="3"/>
      <c r="I39" s="3"/>
      <c r="J39" s="3"/>
    </row>
    <row r="40" spans="2:10" s="7" customFormat="1" ht="12.75">
      <c r="B40" s="69" t="s">
        <v>73</v>
      </c>
      <c r="C40" s="73">
        <f>D34*I36*1000*1000</f>
        <v>226.8215830654317</v>
      </c>
      <c r="D40" s="55">
        <f>50.27*1000/C40</f>
        <v>221.62793910797504</v>
      </c>
      <c r="E40" s="55">
        <f>78.54*1000/C40</f>
        <v>346.263344689484</v>
      </c>
      <c r="F40" s="56">
        <f>113.09*1000/C40</f>
        <v>498.58570984127505</v>
      </c>
      <c r="G40" s="55">
        <f>153.94*1000/C40</f>
        <v>678.6832095938269</v>
      </c>
      <c r="H40" s="3"/>
      <c r="I40" s="3"/>
      <c r="J40" s="3"/>
    </row>
    <row r="41" spans="2:10" s="7" customFormat="1" ht="12.75">
      <c r="B41" s="69" t="s">
        <v>74</v>
      </c>
      <c r="C41" s="73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  <c r="H41" s="3"/>
      <c r="I41" s="3"/>
      <c r="J41" s="3"/>
    </row>
    <row r="42" spans="2:10" s="7" customFormat="1" ht="12.75">
      <c r="B42" s="69" t="s">
        <v>75</v>
      </c>
      <c r="C42" s="73">
        <f>D36*I36*1000*1000</f>
        <v>226.8215830654317</v>
      </c>
      <c r="D42" s="55">
        <f>50.27*1000/C42</f>
        <v>221.62793910797504</v>
      </c>
      <c r="E42" s="55">
        <f>78.54*1000/C42</f>
        <v>346.263344689484</v>
      </c>
      <c r="F42" s="56">
        <f>113.09*1000/C42</f>
        <v>498.58570984127505</v>
      </c>
      <c r="G42" s="55">
        <f>153.94*1000/C42</f>
        <v>678.6832095938269</v>
      </c>
      <c r="H42" s="3"/>
      <c r="I42" s="3"/>
      <c r="J42" s="3"/>
    </row>
    <row r="43" spans="2:10" s="7" customFormat="1" ht="12.75">
      <c r="B43" s="69" t="s">
        <v>76</v>
      </c>
      <c r="C43" s="73">
        <f>F37*I36*1000*1000</f>
        <v>215.89999999999998</v>
      </c>
      <c r="D43" s="55">
        <f>50.27*1000/C43</f>
        <v>232.83927744326078</v>
      </c>
      <c r="E43" s="55">
        <f>78.54*1000/C43</f>
        <v>363.77952755905517</v>
      </c>
      <c r="F43" s="56">
        <f>113.09*1000/C43</f>
        <v>523.8073182028718</v>
      </c>
      <c r="G43" s="55">
        <f>153.94*1000/C43</f>
        <v>713.0152848540991</v>
      </c>
      <c r="H43" s="3"/>
      <c r="I43" s="3"/>
      <c r="J43" s="3"/>
    </row>
    <row r="44" ht="18.75">
      <c r="A44" s="74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</sheetPr>
  <dimension ref="A1:K45"/>
  <sheetViews>
    <sheetView workbookViewId="0" topLeftCell="A1">
      <selection activeCell="J44" sqref="J44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00390625" style="58" customWidth="1"/>
    <col min="9" max="9" width="9.140625" style="58" customWidth="1"/>
    <col min="10" max="11" width="9.140625" style="60" customWidth="1"/>
  </cols>
  <sheetData>
    <row r="1" spans="1:11" s="2" customFormat="1" ht="22.5">
      <c r="A1" s="1"/>
      <c r="B1" s="104" t="s">
        <v>98</v>
      </c>
      <c r="C1" s="104"/>
      <c r="D1" s="104"/>
      <c r="E1" s="1"/>
      <c r="F1" s="1"/>
      <c r="G1" s="1"/>
      <c r="H1" s="1"/>
      <c r="I1" s="1"/>
      <c r="J1" s="1"/>
      <c r="K1" s="1"/>
    </row>
    <row r="3" spans="1:11" s="7" customFormat="1" ht="13.5" thickBot="1">
      <c r="A3" s="3"/>
      <c r="B3" s="4"/>
      <c r="C3" s="5"/>
      <c r="D3" s="6"/>
      <c r="E3" s="3"/>
      <c r="F3" s="3"/>
      <c r="G3" s="3"/>
      <c r="H3" s="3"/>
      <c r="I3" s="3"/>
      <c r="J3" s="3"/>
      <c r="K3" s="3"/>
    </row>
    <row r="4" spans="1:11" s="7" customFormat="1" ht="13.5" thickTop="1">
      <c r="A4" s="3"/>
      <c r="B4" s="5"/>
      <c r="C4" s="6" t="s">
        <v>0</v>
      </c>
      <c r="D4" s="6"/>
      <c r="E4" s="3"/>
      <c r="F4" s="3"/>
      <c r="G4" s="8" t="s">
        <v>1</v>
      </c>
      <c r="H4" s="9">
        <v>1.2</v>
      </c>
      <c r="I4" s="10">
        <v>0.063</v>
      </c>
      <c r="J4" s="3"/>
      <c r="K4" s="3"/>
    </row>
    <row r="5" spans="1:11" s="7" customFormat="1" ht="12.75">
      <c r="A5" s="3"/>
      <c r="B5" s="4" t="s">
        <v>2</v>
      </c>
      <c r="C5" s="5"/>
      <c r="D5" s="18"/>
      <c r="E5" s="3"/>
      <c r="F5" s="3"/>
      <c r="G5" s="11">
        <f>I4-(I4-I6)*((H4-H5)/(H4-H6))</f>
        <v>0.066</v>
      </c>
      <c r="H5" s="12">
        <f>E11</f>
        <v>1.25</v>
      </c>
      <c r="I5" s="13"/>
      <c r="J5" s="3"/>
      <c r="K5" s="3"/>
    </row>
    <row r="6" spans="1:11" s="7" customFormat="1" ht="13.5" thickBot="1">
      <c r="A6" s="3"/>
      <c r="B6" s="4"/>
      <c r="C6" s="14" t="s">
        <v>3</v>
      </c>
      <c r="D6" s="6" t="s">
        <v>4</v>
      </c>
      <c r="E6" s="3"/>
      <c r="F6" s="3"/>
      <c r="G6" s="15"/>
      <c r="H6" s="16">
        <v>1.3</v>
      </c>
      <c r="I6" s="17">
        <v>0.069</v>
      </c>
      <c r="J6" s="3"/>
      <c r="K6" s="3"/>
    </row>
    <row r="7" spans="1:11" s="7" customFormat="1" ht="14.25" thickBot="1" thickTop="1">
      <c r="A7" s="3"/>
      <c r="B7" s="4"/>
      <c r="C7" s="4"/>
      <c r="D7" s="18"/>
      <c r="E7" s="3"/>
      <c r="F7" s="3"/>
      <c r="G7" s="3"/>
      <c r="H7" s="3"/>
      <c r="I7" s="3"/>
      <c r="J7" s="3"/>
      <c r="K7" s="3"/>
    </row>
    <row r="8" spans="1:11" s="7" customFormat="1" ht="13.5" thickTop="1">
      <c r="A8" s="3"/>
      <c r="B8" s="3"/>
      <c r="C8" s="3"/>
      <c r="D8" s="18"/>
      <c r="E8" s="6" t="s">
        <v>5</v>
      </c>
      <c r="F8" s="18">
        <v>3.6</v>
      </c>
      <c r="G8" s="19" t="s">
        <v>6</v>
      </c>
      <c r="H8" s="9">
        <f>H4</f>
        <v>1.2</v>
      </c>
      <c r="I8" s="10">
        <v>0.047</v>
      </c>
      <c r="J8" s="3"/>
      <c r="K8" s="3"/>
    </row>
    <row r="9" spans="1:11" s="7" customFormat="1" ht="12.75">
      <c r="A9" s="3"/>
      <c r="B9" s="3"/>
      <c r="C9" s="3"/>
      <c r="D9" s="18"/>
      <c r="E9" s="18" t="s">
        <v>7</v>
      </c>
      <c r="F9" s="18">
        <v>4.5</v>
      </c>
      <c r="G9" s="11">
        <f>I8-(I8-I10)*((H8-H9)/(H8-H10))</f>
        <v>0.049</v>
      </c>
      <c r="H9" s="12">
        <f>E11</f>
        <v>1.25</v>
      </c>
      <c r="I9" s="13"/>
      <c r="J9" s="3"/>
      <c r="K9" s="3"/>
    </row>
    <row r="10" spans="1:11" s="7" customFormat="1" ht="13.5" thickBot="1">
      <c r="A10" s="3"/>
      <c r="B10" s="20"/>
      <c r="C10" s="3"/>
      <c r="D10" s="18"/>
      <c r="E10" s="3"/>
      <c r="F10" s="3"/>
      <c r="G10" s="15"/>
      <c r="H10" s="16">
        <f>H6</f>
        <v>1.3</v>
      </c>
      <c r="I10" s="17">
        <v>0.051</v>
      </c>
      <c r="J10" s="3"/>
      <c r="K10" s="3"/>
    </row>
    <row r="11" spans="1:11" s="7" customFormat="1" ht="14.25" thickBot="1" thickTop="1">
      <c r="A11" s="3"/>
      <c r="B11" s="3"/>
      <c r="C11" s="3"/>
      <c r="D11" s="6" t="s">
        <v>8</v>
      </c>
      <c r="E11" s="21">
        <f>F9/F8</f>
        <v>1.25</v>
      </c>
      <c r="F11" s="22"/>
      <c r="G11" s="3"/>
      <c r="H11" s="3"/>
      <c r="I11" s="3"/>
      <c r="J11" s="3"/>
      <c r="K11" s="3"/>
    </row>
    <row r="12" spans="1:11" s="7" customFormat="1" ht="13.5" thickTop="1">
      <c r="A12" s="3"/>
      <c r="B12" s="3"/>
      <c r="C12" s="3"/>
      <c r="D12" s="18"/>
      <c r="E12" s="23"/>
      <c r="F12" s="18"/>
      <c r="G12" s="24" t="s">
        <v>9</v>
      </c>
      <c r="H12" s="9">
        <f>H8</f>
        <v>1.2</v>
      </c>
      <c r="I12" s="10">
        <v>0.47</v>
      </c>
      <c r="J12" s="3"/>
      <c r="K12" s="3"/>
    </row>
    <row r="13" spans="1:11" s="7" customFormat="1" ht="12.75">
      <c r="A13" s="3">
        <v>1</v>
      </c>
      <c r="B13" s="23" t="s">
        <v>10</v>
      </c>
      <c r="C13" s="23"/>
      <c r="D13" s="23"/>
      <c r="E13" s="3"/>
      <c r="F13" s="3"/>
      <c r="G13" s="11">
        <f>I12-(I12-I14)*((H12-H13)/(H12-H14))</f>
        <v>0.485</v>
      </c>
      <c r="H13" s="12">
        <f>E11</f>
        <v>1.25</v>
      </c>
      <c r="I13" s="13"/>
      <c r="J13" s="3"/>
      <c r="K13" s="3"/>
    </row>
    <row r="14" spans="1:11" s="7" customFormat="1" ht="13.5" thickBot="1">
      <c r="A14" s="3"/>
      <c r="B14" s="3"/>
      <c r="C14" s="23"/>
      <c r="D14" s="25" t="s">
        <v>11</v>
      </c>
      <c r="E14" s="3"/>
      <c r="F14" s="3"/>
      <c r="G14" s="15"/>
      <c r="H14" s="16">
        <f>H10</f>
        <v>1.3</v>
      </c>
      <c r="I14" s="17">
        <v>0.5</v>
      </c>
      <c r="J14" s="3"/>
      <c r="K14" s="3"/>
    </row>
    <row r="15" spans="1:11" s="7" customFormat="1" ht="14.25" thickBot="1" thickTop="1">
      <c r="A15" s="3"/>
      <c r="B15" s="25" t="s">
        <v>12</v>
      </c>
      <c r="C15" s="3">
        <f>(0.4+0.6*(G22/400))*F8/I21*1000</f>
        <v>81.60000000000001</v>
      </c>
      <c r="D15" s="20" t="s">
        <v>13</v>
      </c>
      <c r="E15" s="3"/>
      <c r="F15" s="3"/>
      <c r="G15" s="3"/>
      <c r="H15" s="3"/>
      <c r="I15" s="3"/>
      <c r="J15" s="3"/>
      <c r="K15" s="3"/>
    </row>
    <row r="16" spans="1:11" s="7" customFormat="1" ht="13.5" thickTop="1">
      <c r="A16" s="3"/>
      <c r="B16" s="3"/>
      <c r="C16" s="3" t="s">
        <v>14</v>
      </c>
      <c r="D16" s="18" t="s">
        <v>15</v>
      </c>
      <c r="E16" s="3"/>
      <c r="F16" s="3"/>
      <c r="G16" s="24" t="s">
        <v>16</v>
      </c>
      <c r="H16" s="9">
        <f>H12</f>
        <v>1.2</v>
      </c>
      <c r="I16" s="10">
        <v>0.31</v>
      </c>
      <c r="J16" s="3"/>
      <c r="K16" s="3"/>
    </row>
    <row r="17" spans="1:11" s="7" customFormat="1" ht="12.75">
      <c r="A17" s="3">
        <v>2</v>
      </c>
      <c r="B17" s="105" t="s">
        <v>17</v>
      </c>
      <c r="C17" s="105"/>
      <c r="D17" s="105"/>
      <c r="E17" s="105"/>
      <c r="F17" s="5"/>
      <c r="G17" s="11">
        <f>I16-(I16-I18)*((H16-H17)/(H16-H18))</f>
        <v>0.32</v>
      </c>
      <c r="H17" s="12">
        <f>E11</f>
        <v>1.25</v>
      </c>
      <c r="I17" s="13"/>
      <c r="J17" s="3"/>
      <c r="K17" s="3"/>
    </row>
    <row r="18" spans="1:11" s="7" customFormat="1" ht="13.5" thickBot="1">
      <c r="A18" s="3"/>
      <c r="B18" s="25" t="s">
        <v>18</v>
      </c>
      <c r="C18" s="26" t="s">
        <v>19</v>
      </c>
      <c r="D18" s="23"/>
      <c r="E18" s="3"/>
      <c r="F18" s="3"/>
      <c r="G18" s="15"/>
      <c r="H18" s="16">
        <f>H14</f>
        <v>1.3</v>
      </c>
      <c r="I18" s="17">
        <v>0.33</v>
      </c>
      <c r="J18" s="3"/>
      <c r="K18" s="3"/>
    </row>
    <row r="19" spans="1:11" s="7" customFormat="1" ht="14.25" thickBot="1" thickTop="1">
      <c r="A19" s="3"/>
      <c r="B19" s="3"/>
      <c r="C19" s="25" t="s">
        <v>20</v>
      </c>
      <c r="D19" s="27">
        <f>(G25*($G$24+$I$24)*$F$8^2)</f>
        <v>10.598688000000001</v>
      </c>
      <c r="E19" s="3" t="s">
        <v>21</v>
      </c>
      <c r="F19" s="3"/>
      <c r="G19" s="3"/>
      <c r="H19" s="3"/>
      <c r="I19" s="3"/>
      <c r="J19" s="3"/>
      <c r="K19" s="3"/>
    </row>
    <row r="20" spans="1:11" s="7" customFormat="1" ht="14.25" thickBot="1" thickTop="1">
      <c r="A20" s="3"/>
      <c r="B20" s="3"/>
      <c r="C20" s="25" t="s">
        <v>22</v>
      </c>
      <c r="D20" s="27">
        <f>(G26*($G$24+$I$24)*$F$8^2)</f>
        <v>8.118144</v>
      </c>
      <c r="E20" s="3" t="s">
        <v>21</v>
      </c>
      <c r="F20" s="28" t="s">
        <v>23</v>
      </c>
      <c r="G20" s="29" t="s">
        <v>24</v>
      </c>
      <c r="H20" s="29" t="s">
        <v>25</v>
      </c>
      <c r="I20" s="30" t="s">
        <v>26</v>
      </c>
      <c r="J20" s="3"/>
      <c r="K20" s="3"/>
    </row>
    <row r="21" spans="1:11" s="7" customFormat="1" ht="14.25" thickBot="1" thickTop="1">
      <c r="A21" s="3"/>
      <c r="B21" s="3"/>
      <c r="C21" s="25" t="s">
        <v>27</v>
      </c>
      <c r="D21" s="27">
        <f>(I25*($G$24+$I$24)*$F$8^2)</f>
        <v>14.883263999999999</v>
      </c>
      <c r="E21" s="3" t="s">
        <v>21</v>
      </c>
      <c r="F21" s="31">
        <v>30</v>
      </c>
      <c r="G21" s="32">
        <v>40</v>
      </c>
      <c r="H21" s="33">
        <f>E11</f>
        <v>1.25</v>
      </c>
      <c r="I21" s="34">
        <f>(F21-((F21-G21)*(2-H21)/(2-1)))</f>
        <v>37.5</v>
      </c>
      <c r="J21" s="3"/>
      <c r="K21" s="3"/>
    </row>
    <row r="22" spans="1:11" s="7" customFormat="1" ht="13.5" thickTop="1">
      <c r="A22" s="3"/>
      <c r="B22" s="3"/>
      <c r="C22" s="25" t="s">
        <v>28</v>
      </c>
      <c r="D22" s="27">
        <f>(I26*($G$24+$I$24)*$F$8^2)</f>
        <v>11.049695999999999</v>
      </c>
      <c r="E22" s="3" t="s">
        <v>21</v>
      </c>
      <c r="F22" s="25" t="s">
        <v>29</v>
      </c>
      <c r="G22" s="3">
        <v>300</v>
      </c>
      <c r="H22" s="35" t="s">
        <v>12</v>
      </c>
      <c r="I22" s="36">
        <f>150-8-15</f>
        <v>127</v>
      </c>
      <c r="J22" s="3"/>
      <c r="K22" s="3"/>
    </row>
    <row r="23" spans="1:11" s="7" customFormat="1" ht="13.5" thickBot="1">
      <c r="A23" s="3">
        <v>3</v>
      </c>
      <c r="B23" s="23" t="s">
        <v>30</v>
      </c>
      <c r="C23" s="23"/>
      <c r="D23" s="23"/>
      <c r="E23" s="23"/>
      <c r="F23" s="23"/>
      <c r="G23" s="3"/>
      <c r="H23" s="3"/>
      <c r="I23" s="3"/>
      <c r="J23" s="3"/>
      <c r="K23" s="3"/>
    </row>
    <row r="24" spans="1:11" s="7" customFormat="1" ht="13.5" thickTop="1">
      <c r="A24" s="3"/>
      <c r="B24" s="25" t="s">
        <v>31</v>
      </c>
      <c r="C24" s="23" t="s">
        <v>32</v>
      </c>
      <c r="D24" s="23"/>
      <c r="E24" s="3"/>
      <c r="F24" s="37" t="s">
        <v>33</v>
      </c>
      <c r="G24" s="9">
        <v>9.4</v>
      </c>
      <c r="H24" s="38" t="s">
        <v>34</v>
      </c>
      <c r="I24" s="10">
        <v>8</v>
      </c>
      <c r="J24" s="3"/>
      <c r="K24" s="3"/>
    </row>
    <row r="25" spans="1:11" s="7" customFormat="1" ht="14.25">
      <c r="A25" s="3"/>
      <c r="B25" s="3"/>
      <c r="C25" s="3" t="s">
        <v>35</v>
      </c>
      <c r="D25" s="18">
        <f>G29*(G24+I24)*F8</f>
        <v>30.380399999999995</v>
      </c>
      <c r="E25" s="3" t="s">
        <v>36</v>
      </c>
      <c r="F25" s="39" t="s">
        <v>37</v>
      </c>
      <c r="G25" s="40">
        <v>0.047</v>
      </c>
      <c r="H25" s="41" t="s">
        <v>38</v>
      </c>
      <c r="I25" s="42">
        <f>G5</f>
        <v>0.066</v>
      </c>
      <c r="J25" s="3"/>
      <c r="K25" s="3"/>
    </row>
    <row r="26" spans="1:11" s="7" customFormat="1" ht="15" thickBot="1">
      <c r="A26" s="3"/>
      <c r="B26" s="3"/>
      <c r="C26" s="3" t="s">
        <v>39</v>
      </c>
      <c r="D26" s="18">
        <f>G30*(G28+I28)*F8</f>
        <v>20.0448</v>
      </c>
      <c r="E26" s="3" t="s">
        <v>36</v>
      </c>
      <c r="F26" s="43" t="s">
        <v>40</v>
      </c>
      <c r="G26" s="44">
        <v>0.036</v>
      </c>
      <c r="H26" s="45" t="s">
        <v>41</v>
      </c>
      <c r="I26" s="46">
        <f>G9</f>
        <v>0.049</v>
      </c>
      <c r="J26" s="3"/>
      <c r="K26" s="3"/>
    </row>
    <row r="27" spans="1:11" s="7" customFormat="1" ht="14.25" thickBot="1" thickTop="1">
      <c r="A27" s="3"/>
      <c r="B27" s="3"/>
      <c r="C27" s="3" t="s">
        <v>42</v>
      </c>
      <c r="D27" s="18">
        <f>I29*(G28+I28)*F8</f>
        <v>25.056</v>
      </c>
      <c r="E27" s="3" t="s">
        <v>36</v>
      </c>
      <c r="F27" s="3"/>
      <c r="G27" s="3"/>
      <c r="H27" s="3"/>
      <c r="I27" s="3"/>
      <c r="J27" s="3"/>
      <c r="K27" s="3"/>
    </row>
    <row r="28" spans="1:11" s="7" customFormat="1" ht="13.5" thickTop="1">
      <c r="A28" s="3"/>
      <c r="B28" s="3"/>
      <c r="C28" s="3" t="s">
        <v>43</v>
      </c>
      <c r="D28" s="18">
        <f>I30*(G28+I28)*F8</f>
        <v>16.2864</v>
      </c>
      <c r="E28" s="3" t="s">
        <v>36</v>
      </c>
      <c r="F28" s="37" t="s">
        <v>44</v>
      </c>
      <c r="G28" s="9">
        <f>G24</f>
        <v>9.4</v>
      </c>
      <c r="H28" s="38" t="s">
        <v>45</v>
      </c>
      <c r="I28" s="10">
        <f>I24</f>
        <v>8</v>
      </c>
      <c r="J28" s="3"/>
      <c r="K28" s="3"/>
    </row>
    <row r="29" spans="1:11" s="7" customFormat="1" ht="12.75">
      <c r="A29" s="3">
        <v>4</v>
      </c>
      <c r="B29" s="105" t="s">
        <v>46</v>
      </c>
      <c r="C29" s="105"/>
      <c r="D29" s="105"/>
      <c r="E29" s="105"/>
      <c r="F29" s="47" t="s">
        <v>47</v>
      </c>
      <c r="G29" s="40">
        <f>G13</f>
        <v>0.485</v>
      </c>
      <c r="H29" s="48" t="s">
        <v>48</v>
      </c>
      <c r="I29" s="42">
        <v>0.4</v>
      </c>
      <c r="J29" s="3"/>
      <c r="K29" s="3"/>
    </row>
    <row r="30" spans="1:11" s="7" customFormat="1" ht="13.5" thickBot="1">
      <c r="A30" s="3"/>
      <c r="B30" s="25" t="s">
        <v>49</v>
      </c>
      <c r="C30" s="23" t="s">
        <v>50</v>
      </c>
      <c r="D30" s="23"/>
      <c r="E30" s="3"/>
      <c r="F30" s="15" t="s">
        <v>51</v>
      </c>
      <c r="G30" s="44">
        <f>G17</f>
        <v>0.32</v>
      </c>
      <c r="H30" s="16" t="s">
        <v>52</v>
      </c>
      <c r="I30" s="46">
        <v>0.26</v>
      </c>
      <c r="J30" s="3"/>
      <c r="K30" s="3"/>
    </row>
    <row r="31" spans="1:11" s="7" customFormat="1" ht="14.25" thickBot="1" thickTop="1">
      <c r="A31" s="3"/>
      <c r="B31" s="25" t="s">
        <v>49</v>
      </c>
      <c r="C31" s="49">
        <f>0.25*I32*I33*I35*I34*1</f>
        <v>51.59885857500001</v>
      </c>
      <c r="D31" s="18" t="s">
        <v>36</v>
      </c>
      <c r="E31" s="3"/>
      <c r="F31" s="3"/>
      <c r="G31" s="3"/>
      <c r="H31" s="3"/>
      <c r="I31" s="3"/>
      <c r="J31" s="3"/>
      <c r="K31" s="3"/>
    </row>
    <row r="32" spans="1:11" s="7" customFormat="1" ht="13.5" thickTop="1">
      <c r="A32" s="3"/>
      <c r="B32" s="3"/>
      <c r="C32" s="3" t="s">
        <v>53</v>
      </c>
      <c r="D32" s="18" t="s">
        <v>15</v>
      </c>
      <c r="E32" s="3"/>
      <c r="F32" s="3"/>
      <c r="G32" s="3"/>
      <c r="H32" s="50" t="s">
        <v>54</v>
      </c>
      <c r="I32" s="10">
        <v>1003</v>
      </c>
      <c r="J32" s="3"/>
      <c r="K32" s="3"/>
    </row>
    <row r="33" spans="1:11" s="7" customFormat="1" ht="12.75">
      <c r="A33" s="3">
        <v>5</v>
      </c>
      <c r="B33" s="20" t="s">
        <v>55</v>
      </c>
      <c r="C33" s="20"/>
      <c r="D33" s="20"/>
      <c r="E33" s="20"/>
      <c r="F33" s="3"/>
      <c r="G33" s="3"/>
      <c r="H33" s="47" t="s">
        <v>56</v>
      </c>
      <c r="I33" s="13">
        <f>(1+50*0.002)</f>
        <v>1.1</v>
      </c>
      <c r="J33" s="3"/>
      <c r="K33" s="3"/>
    </row>
    <row r="34" spans="1:11" s="7" customFormat="1" ht="12.75">
      <c r="A34" s="3"/>
      <c r="B34" s="25" t="s">
        <v>57</v>
      </c>
      <c r="C34" s="23" t="s">
        <v>58</v>
      </c>
      <c r="D34" s="23"/>
      <c r="E34" s="23"/>
      <c r="F34" s="23"/>
      <c r="G34" s="3"/>
      <c r="H34" s="51" t="s">
        <v>59</v>
      </c>
      <c r="I34" s="13">
        <f>I22/1000</f>
        <v>0.127</v>
      </c>
      <c r="J34" s="3"/>
      <c r="K34" s="3"/>
    </row>
    <row r="35" spans="1:11" s="7" customFormat="1" ht="13.5" thickBot="1">
      <c r="A35" s="3"/>
      <c r="B35" s="3"/>
      <c r="C35" s="3" t="s">
        <v>60</v>
      </c>
      <c r="D35" s="23">
        <f>(1-((1-(2*D19*1000/($I$37^2*$I$38)))^0.5))*($I$38/$I$39)</f>
        <v>0.002596574274726176</v>
      </c>
      <c r="E35" s="3" t="s">
        <v>61</v>
      </c>
      <c r="F35" s="3">
        <v>0.0017</v>
      </c>
      <c r="G35" s="3"/>
      <c r="H35" s="15" t="s">
        <v>62</v>
      </c>
      <c r="I35" s="46">
        <f>1.6-I34</f>
        <v>1.473</v>
      </c>
      <c r="J35" s="3"/>
      <c r="K35" s="3"/>
    </row>
    <row r="36" spans="1:11" s="7" customFormat="1" ht="14.25" thickBot="1" thickTop="1">
      <c r="A36" s="3"/>
      <c r="B36" s="3"/>
      <c r="C36" s="3" t="s">
        <v>63</v>
      </c>
      <c r="D36" s="23">
        <f>(1-((1-(2*D20*1000/($I$37^2*$I$38)))^0.5))*($I$38/$I$39)</f>
        <v>0.001974285780607938</v>
      </c>
      <c r="E36" s="3" t="s">
        <v>61</v>
      </c>
      <c r="F36" s="3">
        <v>0.0017</v>
      </c>
      <c r="G36" s="3"/>
      <c r="H36" s="3"/>
      <c r="I36" s="3"/>
      <c r="J36" s="3"/>
      <c r="K36" s="3"/>
    </row>
    <row r="37" spans="1:11" s="7" customFormat="1" ht="13.5" thickTop="1">
      <c r="A37" s="3"/>
      <c r="B37" s="3"/>
      <c r="C37" s="3" t="s">
        <v>64</v>
      </c>
      <c r="D37" s="23">
        <f>(1-((1-(2*D21*1000/($I$37^2*$I$38)))^0.5))*($I$38/$I$39)</f>
        <v>0.003694382920789558</v>
      </c>
      <c r="E37" s="3" t="s">
        <v>61</v>
      </c>
      <c r="F37" s="3">
        <v>0.0017</v>
      </c>
      <c r="G37" s="3"/>
      <c r="H37" s="52" t="s">
        <v>65</v>
      </c>
      <c r="I37" s="10">
        <f>I34</f>
        <v>0.127</v>
      </c>
      <c r="J37" s="3"/>
      <c r="K37" s="3"/>
    </row>
    <row r="38" spans="1:11" s="7" customFormat="1" ht="12.75">
      <c r="A38" s="3"/>
      <c r="B38" s="3"/>
      <c r="C38" s="3" t="s">
        <v>66</v>
      </c>
      <c r="D38" s="23">
        <f>(1-((1-(2*D22*1000/($I$37^2*$I$38)))^0.5))*($I$38/$I$39)</f>
        <v>0.002710739327400681</v>
      </c>
      <c r="E38" s="3" t="s">
        <v>61</v>
      </c>
      <c r="F38" s="3">
        <v>0.0017</v>
      </c>
      <c r="G38" s="3"/>
      <c r="H38" s="47" t="s">
        <v>67</v>
      </c>
      <c r="I38" s="13">
        <f>11.33*1000*1000</f>
        <v>11330000</v>
      </c>
      <c r="J38" s="3"/>
      <c r="K38" s="3"/>
    </row>
    <row r="39" spans="1:11" s="7" customFormat="1" ht="13.5" thickBot="1">
      <c r="A39" s="3"/>
      <c r="B39" s="3"/>
      <c r="C39" s="3"/>
      <c r="D39" s="18"/>
      <c r="E39" s="3"/>
      <c r="F39" s="3"/>
      <c r="G39" s="3"/>
      <c r="H39" s="15" t="s">
        <v>68</v>
      </c>
      <c r="I39" s="17">
        <f>260.87*1000*1000</f>
        <v>260870000</v>
      </c>
      <c r="J39" s="3"/>
      <c r="K39" s="3"/>
    </row>
    <row r="40" spans="1:11" s="7" customFormat="1" ht="15" thickTop="1">
      <c r="A40" s="3"/>
      <c r="B40" s="3"/>
      <c r="C40" s="3"/>
      <c r="D40" s="53" t="s">
        <v>69</v>
      </c>
      <c r="E40" s="53" t="s">
        <v>70</v>
      </c>
      <c r="F40" s="53" t="s">
        <v>71</v>
      </c>
      <c r="G40" s="53" t="s">
        <v>72</v>
      </c>
      <c r="H40" s="3"/>
      <c r="I40" s="3"/>
      <c r="J40" s="3"/>
      <c r="K40" s="3"/>
    </row>
    <row r="41" spans="1:11" s="7" customFormat="1" ht="12.75">
      <c r="A41" s="3"/>
      <c r="B41" s="25" t="s">
        <v>73</v>
      </c>
      <c r="C41" s="54">
        <f>D35*I37*1000*1000</f>
        <v>329.76493289022443</v>
      </c>
      <c r="D41" s="55">
        <f>50.27*1000/C41</f>
        <v>152.4419214602615</v>
      </c>
      <c r="E41" s="55">
        <f>78.54*1000/C41</f>
        <v>238.16965409765146</v>
      </c>
      <c r="F41" s="56">
        <f>113.09*1000/C41</f>
        <v>342.9412551808429</v>
      </c>
      <c r="G41" s="55">
        <f>153.94*1000/C41</f>
        <v>466.81737397240215</v>
      </c>
      <c r="H41" s="3"/>
      <c r="I41" s="3"/>
      <c r="J41" s="3"/>
      <c r="K41" s="3"/>
    </row>
    <row r="42" spans="1:11" s="7" customFormat="1" ht="12.75">
      <c r="A42" s="3"/>
      <c r="B42" s="25" t="s">
        <v>74</v>
      </c>
      <c r="C42" s="54">
        <f>D36*I37*1000*1000</f>
        <v>250.73429413720817</v>
      </c>
      <c r="D42" s="55">
        <f>50.27*1000/C42</f>
        <v>200.49112217769056</v>
      </c>
      <c r="E42" s="55">
        <f>78.54*1000/C42</f>
        <v>313.2399589384487</v>
      </c>
      <c r="F42" s="56">
        <f>113.09*1000/C42</f>
        <v>451.03522990004024</v>
      </c>
      <c r="G42" s="55">
        <f>153.94*1000/C42</f>
        <v>613.9567007764806</v>
      </c>
      <c r="H42" s="3"/>
      <c r="I42" s="3"/>
      <c r="J42" s="3"/>
      <c r="K42" s="3"/>
    </row>
    <row r="43" spans="1:11" s="7" customFormat="1" ht="12.75">
      <c r="A43" s="3"/>
      <c r="B43" s="25" t="s">
        <v>75</v>
      </c>
      <c r="C43" s="54">
        <f>D37*I37*1000*1000</f>
        <v>469.18663094027386</v>
      </c>
      <c r="D43" s="55">
        <f>50.27*1000/C43</f>
        <v>107.14286530129037</v>
      </c>
      <c r="E43" s="55">
        <f>78.54*1000/C43</f>
        <v>167.39607401558277</v>
      </c>
      <c r="F43" s="56">
        <f>113.09*1000/C43</f>
        <v>241.03414833743642</v>
      </c>
      <c r="G43" s="55">
        <f>153.94*1000/C43</f>
        <v>328.09971522738493</v>
      </c>
      <c r="H43" s="3"/>
      <c r="I43" s="3"/>
      <c r="J43" s="3"/>
      <c r="K43" s="3"/>
    </row>
    <row r="44" spans="1:11" s="7" customFormat="1" ht="12.75">
      <c r="A44" s="3"/>
      <c r="B44" s="25" t="s">
        <v>76</v>
      </c>
      <c r="C44" s="54">
        <f>D38*I37*1000*1000</f>
        <v>344.2638945798865</v>
      </c>
      <c r="D44" s="55">
        <f>50.27*1000/C44</f>
        <v>146.02170251209668</v>
      </c>
      <c r="E44" s="55">
        <f>78.54*1000/C44</f>
        <v>228.13894002984034</v>
      </c>
      <c r="F44" s="56">
        <f>113.09*1000/C44</f>
        <v>328.49799755506297</v>
      </c>
      <c r="G44" s="55">
        <f>153.94*1000/C44</f>
        <v>447.1569700559412</v>
      </c>
      <c r="H44" s="3"/>
      <c r="I44" s="3"/>
      <c r="J44" s="3"/>
      <c r="K44" s="3"/>
    </row>
    <row r="45" ht="18.75">
      <c r="A45" s="57"/>
    </row>
  </sheetData>
  <mergeCells count="3">
    <mergeCell ref="B1:D1"/>
    <mergeCell ref="B17:E17"/>
    <mergeCell ref="B29:E2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J44"/>
  <sheetViews>
    <sheetView workbookViewId="0" topLeftCell="A1">
      <selection activeCell="J44" sqref="J44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0.8515625" style="58" customWidth="1"/>
    <col min="7" max="7" width="9.57421875" style="58" customWidth="1"/>
    <col min="8" max="8" width="11.00390625" style="58" customWidth="1"/>
    <col min="9" max="9" width="9.140625" style="58" customWidth="1"/>
    <col min="10" max="10" width="9.140625" style="60" customWidth="1"/>
  </cols>
  <sheetData>
    <row r="1" spans="1:10" s="2" customFormat="1" ht="22.5">
      <c r="A1" s="1"/>
      <c r="B1" s="104" t="s">
        <v>99</v>
      </c>
      <c r="C1" s="104"/>
      <c r="D1" s="104"/>
      <c r="E1" s="1"/>
      <c r="F1" s="1"/>
      <c r="G1" s="1"/>
      <c r="H1" s="1"/>
      <c r="I1" s="1"/>
      <c r="J1" s="1"/>
    </row>
    <row r="2" spans="1:10" s="7" customFormat="1" ht="13.5" thickBot="1">
      <c r="A2" s="3"/>
      <c r="B2" s="3"/>
      <c r="C2" s="3"/>
      <c r="D2" s="18"/>
      <c r="E2" s="3"/>
      <c r="F2" s="3"/>
      <c r="G2" s="3"/>
      <c r="H2" s="3"/>
      <c r="I2" s="3"/>
      <c r="J2" s="3"/>
    </row>
    <row r="3" spans="1:10" s="7" customFormat="1" ht="13.5" thickTop="1">
      <c r="A3" s="3"/>
      <c r="B3" s="3"/>
      <c r="C3" s="25"/>
      <c r="D3" s="18"/>
      <c r="E3" s="3"/>
      <c r="F3" s="3"/>
      <c r="G3" s="8" t="s">
        <v>1</v>
      </c>
      <c r="H3" s="9">
        <v>1.2</v>
      </c>
      <c r="I3" s="10">
        <v>0.048</v>
      </c>
      <c r="J3" s="3"/>
    </row>
    <row r="4" spans="1:10" s="7" customFormat="1" ht="12.75">
      <c r="A4" s="3"/>
      <c r="B4" s="3"/>
      <c r="C4" s="25"/>
      <c r="D4" s="23"/>
      <c r="E4" s="3"/>
      <c r="F4" s="3"/>
      <c r="G4" s="11">
        <f>I3-(I3-I5)*((H3-H4)/(H3-H5))</f>
        <v>0.04864864864864865</v>
      </c>
      <c r="H4" s="12">
        <f>E10</f>
        <v>1.2162162162162162</v>
      </c>
      <c r="I4" s="13"/>
      <c r="J4" s="3"/>
    </row>
    <row r="5" spans="1:10" s="7" customFormat="1" ht="13.5" thickBot="1">
      <c r="A5" s="3"/>
      <c r="B5" s="5"/>
      <c r="C5" s="77" t="s">
        <v>0</v>
      </c>
      <c r="D5" s="23"/>
      <c r="E5" s="3"/>
      <c r="F5" s="3"/>
      <c r="G5" s="15"/>
      <c r="H5" s="16">
        <v>1.3</v>
      </c>
      <c r="I5" s="17">
        <v>0.052</v>
      </c>
      <c r="J5" s="3"/>
    </row>
    <row r="6" spans="1:10" s="7" customFormat="1" ht="14.25" thickBot="1" thickTop="1">
      <c r="A6" s="3"/>
      <c r="B6" s="6" t="s">
        <v>77</v>
      </c>
      <c r="C6" s="78"/>
      <c r="D6" s="18"/>
      <c r="E6" s="3"/>
      <c r="F6" s="3"/>
      <c r="G6" s="3"/>
      <c r="H6" s="3"/>
      <c r="I6" s="3"/>
      <c r="J6" s="3"/>
    </row>
    <row r="7" spans="1:10" s="7" customFormat="1" ht="13.5" thickTop="1">
      <c r="A7" s="3"/>
      <c r="B7" s="6" t="s">
        <v>4</v>
      </c>
      <c r="C7" s="79" t="s">
        <v>3</v>
      </c>
      <c r="D7" s="18"/>
      <c r="E7" s="18" t="s">
        <v>5</v>
      </c>
      <c r="F7" s="18">
        <v>3.7</v>
      </c>
      <c r="G7" s="19" t="s">
        <v>6</v>
      </c>
      <c r="H7" s="9">
        <f>H3</f>
        <v>1.2</v>
      </c>
      <c r="I7" s="10">
        <v>0.036</v>
      </c>
      <c r="J7" s="3"/>
    </row>
    <row r="8" spans="1:10" s="7" customFormat="1" ht="12.75">
      <c r="A8" s="3"/>
      <c r="B8" s="5" t="s">
        <v>0</v>
      </c>
      <c r="C8" s="80"/>
      <c r="D8" s="18"/>
      <c r="E8" s="18" t="s">
        <v>7</v>
      </c>
      <c r="F8" s="18">
        <v>4.5</v>
      </c>
      <c r="G8" s="11">
        <f>I7-(I7-I9)*((H7-H8)/(H7-H9))</f>
        <v>0.03648648648648649</v>
      </c>
      <c r="H8" s="12">
        <f>E10</f>
        <v>1.2162162162162162</v>
      </c>
      <c r="I8" s="13"/>
      <c r="J8" s="3"/>
    </row>
    <row r="9" spans="1:10" s="7" customFormat="1" ht="13.5" thickBot="1">
      <c r="A9" s="3"/>
      <c r="B9" s="20"/>
      <c r="C9" s="18" t="s">
        <v>0</v>
      </c>
      <c r="D9" s="18"/>
      <c r="E9" s="3"/>
      <c r="F9" s="3"/>
      <c r="G9" s="15"/>
      <c r="H9" s="16">
        <f>H5</f>
        <v>1.3</v>
      </c>
      <c r="I9" s="17">
        <v>0.039</v>
      </c>
      <c r="J9" s="3"/>
    </row>
    <row r="10" spans="1:10" s="7" customFormat="1" ht="14.25" thickBot="1" thickTop="1">
      <c r="A10" s="3"/>
      <c r="B10" s="3"/>
      <c r="C10" s="3"/>
      <c r="D10" s="6" t="s">
        <v>8</v>
      </c>
      <c r="E10" s="21">
        <f>F8/F7</f>
        <v>1.2162162162162162</v>
      </c>
      <c r="F10" s="22"/>
      <c r="G10" s="3"/>
      <c r="H10" s="3"/>
      <c r="I10" s="3"/>
      <c r="J10" s="3"/>
    </row>
    <row r="11" spans="1:10" s="7" customFormat="1" ht="13.5" thickTop="1">
      <c r="A11" s="3"/>
      <c r="B11" s="3"/>
      <c r="C11" s="3"/>
      <c r="D11" s="18"/>
      <c r="E11" s="23"/>
      <c r="F11" s="18"/>
      <c r="G11" s="24" t="s">
        <v>9</v>
      </c>
      <c r="H11" s="9">
        <f>H7</f>
        <v>1.2</v>
      </c>
      <c r="I11" s="10">
        <v>0.42</v>
      </c>
      <c r="J11" s="3"/>
    </row>
    <row r="12" spans="1:10" s="7" customFormat="1" ht="12.75">
      <c r="A12" s="3">
        <v>1</v>
      </c>
      <c r="B12" s="23" t="s">
        <v>10</v>
      </c>
      <c r="C12" s="23"/>
      <c r="D12" s="23"/>
      <c r="E12" s="3"/>
      <c r="F12" s="3"/>
      <c r="G12" s="11">
        <f>I11-(I11-I13)*((H11-H12)/(H11-H13))</f>
        <v>0.42324324324324325</v>
      </c>
      <c r="H12" s="12">
        <f>E10</f>
        <v>1.2162162162162162</v>
      </c>
      <c r="I12" s="13"/>
      <c r="J12" s="3"/>
    </row>
    <row r="13" spans="1:10" s="7" customFormat="1" ht="13.5" thickBot="1">
      <c r="A13" s="3"/>
      <c r="B13" s="25" t="s">
        <v>12</v>
      </c>
      <c r="C13" s="3" t="s">
        <v>78</v>
      </c>
      <c r="D13" s="18"/>
      <c r="E13" s="3"/>
      <c r="F13" s="3"/>
      <c r="G13" s="15"/>
      <c r="H13" s="16">
        <f>H9</f>
        <v>1.3</v>
      </c>
      <c r="I13" s="17">
        <v>0.44</v>
      </c>
      <c r="J13" s="3"/>
    </row>
    <row r="14" spans="1:10" s="7" customFormat="1" ht="14.25" thickBot="1" thickTop="1">
      <c r="A14" s="3"/>
      <c r="B14" s="25" t="s">
        <v>12</v>
      </c>
      <c r="C14" s="3">
        <f>(0.4+0.6*(G21/400))*F7/I20*1000</f>
        <v>73.41640378548895</v>
      </c>
      <c r="D14" s="20" t="s">
        <v>13</v>
      </c>
      <c r="E14" s="3"/>
      <c r="F14" s="3"/>
      <c r="G14" s="3"/>
      <c r="H14" s="3"/>
      <c r="I14" s="3"/>
      <c r="J14" s="3"/>
    </row>
    <row r="15" spans="1:10" s="7" customFormat="1" ht="13.5" thickTop="1">
      <c r="A15" s="3"/>
      <c r="B15" s="3"/>
      <c r="C15" s="3" t="s">
        <v>14</v>
      </c>
      <c r="D15" s="18" t="s">
        <v>15</v>
      </c>
      <c r="E15" s="3"/>
      <c r="F15" s="3"/>
      <c r="G15" s="24" t="s">
        <v>16</v>
      </c>
      <c r="H15" s="9">
        <f>H11</f>
        <v>1.2</v>
      </c>
      <c r="I15" s="10">
        <v>0</v>
      </c>
      <c r="J15" s="3"/>
    </row>
    <row r="16" spans="1:10" s="7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</v>
      </c>
      <c r="H16" s="12">
        <f>E10</f>
        <v>1.2162162162162162</v>
      </c>
      <c r="I16" s="13"/>
      <c r="J16" s="3"/>
    </row>
    <row r="17" spans="1:10" s="7" customFormat="1" ht="13.5" thickBot="1">
      <c r="A17" s="3"/>
      <c r="B17" s="25" t="s">
        <v>18</v>
      </c>
      <c r="C17" s="26" t="s">
        <v>19</v>
      </c>
      <c r="D17" s="23"/>
      <c r="E17" s="3"/>
      <c r="F17" s="3"/>
      <c r="G17" s="15"/>
      <c r="H17" s="16">
        <f>H13</f>
        <v>1.3</v>
      </c>
      <c r="I17" s="17">
        <v>0</v>
      </c>
      <c r="J17" s="3"/>
    </row>
    <row r="18" spans="1:10" s="7" customFormat="1" ht="14.25" thickBot="1" thickTop="1">
      <c r="A18" s="3"/>
      <c r="B18" s="3"/>
      <c r="C18" s="25" t="s">
        <v>20</v>
      </c>
      <c r="D18" s="27">
        <f>(G24*($G$23+$I$23)*$F$7^2)</f>
        <v>9.290034</v>
      </c>
      <c r="E18" s="3" t="s">
        <v>21</v>
      </c>
      <c r="F18" s="3"/>
      <c r="G18" s="3"/>
      <c r="H18" s="3"/>
      <c r="I18" s="3"/>
      <c r="J18" s="3"/>
    </row>
    <row r="19" spans="1:10" s="7" customFormat="1" ht="14.25" thickBot="1" thickTop="1">
      <c r="A19" s="3"/>
      <c r="B19" s="3"/>
      <c r="C19" s="25" t="s">
        <v>22</v>
      </c>
      <c r="D19" s="27">
        <f>(G25*($G$23+$I$23)*$F$7^2)</f>
        <v>6.907973999999999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  <c r="J19" s="3"/>
    </row>
    <row r="20" spans="1:10" s="7" customFormat="1" ht="14.25" thickBot="1" thickTop="1">
      <c r="A20" s="3"/>
      <c r="B20" s="3"/>
      <c r="C20" s="25" t="s">
        <v>27</v>
      </c>
      <c r="D20" s="27">
        <f>(I24*($G$23+$I$23)*$F$7^2)</f>
        <v>11.588400000000002</v>
      </c>
      <c r="E20" s="3" t="s">
        <v>21</v>
      </c>
      <c r="F20" s="81">
        <v>35</v>
      </c>
      <c r="G20" s="82">
        <v>45</v>
      </c>
      <c r="H20" s="33">
        <f>E10</f>
        <v>1.2162162162162162</v>
      </c>
      <c r="I20" s="34">
        <f>(F20-((F20-G20)*(2-H20)/(2-1)))</f>
        <v>42.83783783783784</v>
      </c>
      <c r="J20" s="3"/>
    </row>
    <row r="21" spans="1:10" s="7" customFormat="1" ht="13.5" thickTop="1">
      <c r="A21" s="3"/>
      <c r="B21" s="3"/>
      <c r="C21" s="25" t="s">
        <v>28</v>
      </c>
      <c r="D21" s="27">
        <f>(I25*($G$23+$I$23)*$F$7^2)</f>
        <v>8.6913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  <c r="J21" s="3"/>
    </row>
    <row r="22" spans="1:10" s="7" customFormat="1" ht="13.5" thickBot="1">
      <c r="A22" s="3">
        <v>3</v>
      </c>
      <c r="B22" s="23" t="s">
        <v>30</v>
      </c>
      <c r="C22" s="23"/>
      <c r="D22" s="23"/>
      <c r="E22" s="23"/>
      <c r="F22" s="23"/>
      <c r="G22" s="3"/>
      <c r="H22" s="3"/>
      <c r="I22" s="3"/>
      <c r="J22" s="3"/>
    </row>
    <row r="23" spans="1:10" s="7" customFormat="1" ht="13.5" thickTop="1">
      <c r="A23" s="3"/>
      <c r="B23" s="25" t="s">
        <v>31</v>
      </c>
      <c r="C23" s="23" t="s">
        <v>32</v>
      </c>
      <c r="D23" s="23"/>
      <c r="E23" s="3"/>
      <c r="F23" s="37" t="s">
        <v>33</v>
      </c>
      <c r="G23" s="9">
        <v>9.4</v>
      </c>
      <c r="H23" s="38" t="s">
        <v>34</v>
      </c>
      <c r="I23" s="10">
        <v>8</v>
      </c>
      <c r="J23" s="3"/>
    </row>
    <row r="24" spans="1:10" s="7" customFormat="1" ht="14.25">
      <c r="A24" s="3"/>
      <c r="B24" s="3"/>
      <c r="C24" s="3" t="s">
        <v>35</v>
      </c>
      <c r="D24" s="18">
        <f>G28*(G23+I23)*F7</f>
        <v>27.2484</v>
      </c>
      <c r="E24" s="3" t="s">
        <v>36</v>
      </c>
      <c r="F24" s="39" t="s">
        <v>37</v>
      </c>
      <c r="G24" s="40">
        <v>0.039</v>
      </c>
      <c r="H24" s="41" t="s">
        <v>38</v>
      </c>
      <c r="I24" s="42">
        <f>G4</f>
        <v>0.04864864864864865</v>
      </c>
      <c r="J24" s="3"/>
    </row>
    <row r="25" spans="1:10" s="7" customFormat="1" ht="15" thickBot="1">
      <c r="A25" s="3"/>
      <c r="B25" s="3"/>
      <c r="C25" s="3" t="s">
        <v>39</v>
      </c>
      <c r="D25" s="18">
        <f>G29*(G27+I27)*F7</f>
        <v>0</v>
      </c>
      <c r="E25" s="3" t="s">
        <v>36</v>
      </c>
      <c r="F25" s="43" t="s">
        <v>40</v>
      </c>
      <c r="G25" s="44">
        <v>0.029</v>
      </c>
      <c r="H25" s="45" t="s">
        <v>41</v>
      </c>
      <c r="I25" s="46">
        <f>G8</f>
        <v>0.03648648648648649</v>
      </c>
      <c r="J25" s="3"/>
    </row>
    <row r="26" spans="1:10" s="7" customFormat="1" ht="14.25" thickBot="1" thickTop="1">
      <c r="A26" s="3"/>
      <c r="B26" s="3"/>
      <c r="C26" s="3" t="s">
        <v>42</v>
      </c>
      <c r="D26" s="18">
        <f>I28*(G27+I27)*F7</f>
        <v>23.1768</v>
      </c>
      <c r="E26" s="3" t="s">
        <v>36</v>
      </c>
      <c r="F26" s="3"/>
      <c r="G26" s="3"/>
      <c r="H26" s="3"/>
      <c r="I26" s="3"/>
      <c r="J26" s="3"/>
    </row>
    <row r="27" spans="1:10" s="7" customFormat="1" ht="13.5" thickTop="1">
      <c r="A27" s="3"/>
      <c r="B27" s="3"/>
      <c r="C27" s="3" t="s">
        <v>43</v>
      </c>
      <c r="D27" s="18">
        <f>I29*(G27+I27)*F7</f>
        <v>15.451199999999998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  <c r="J27" s="3"/>
    </row>
    <row r="28" spans="1:10" s="7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0.42324324324324325</v>
      </c>
      <c r="H28" s="48" t="s">
        <v>48</v>
      </c>
      <c r="I28" s="42">
        <v>0.36</v>
      </c>
      <c r="J28" s="3"/>
    </row>
    <row r="29" spans="1:10" s="7" customFormat="1" ht="13.5" thickBot="1">
      <c r="A29" s="3"/>
      <c r="B29" s="25" t="s">
        <v>49</v>
      </c>
      <c r="C29" s="23" t="s">
        <v>50</v>
      </c>
      <c r="D29" s="23"/>
      <c r="E29" s="3"/>
      <c r="F29" s="15" t="s">
        <v>51</v>
      </c>
      <c r="G29" s="44">
        <f>G16</f>
        <v>0</v>
      </c>
      <c r="H29" s="16" t="s">
        <v>52</v>
      </c>
      <c r="I29" s="46">
        <v>0.24</v>
      </c>
      <c r="J29" s="3"/>
    </row>
    <row r="30" spans="1:10" s="7" customFormat="1" ht="14.25" thickBot="1" thickTop="1">
      <c r="A30" s="3"/>
      <c r="B30" s="25" t="s">
        <v>49</v>
      </c>
      <c r="C30" s="49">
        <f>0.25*I31*I32*I34*I33*1</f>
        <v>51.59885857500001</v>
      </c>
      <c r="D30" s="18" t="s">
        <v>36</v>
      </c>
      <c r="E30" s="3"/>
      <c r="F30" s="3"/>
      <c r="G30" s="3"/>
      <c r="H30" s="3"/>
      <c r="I30" s="3"/>
      <c r="J30" s="3"/>
    </row>
    <row r="31" spans="1:10" s="7" customFormat="1" ht="13.5" thickTop="1">
      <c r="A31" s="3"/>
      <c r="B31" s="3"/>
      <c r="C31" s="3" t="s">
        <v>53</v>
      </c>
      <c r="D31" s="18" t="s">
        <v>15</v>
      </c>
      <c r="E31" s="3"/>
      <c r="F31" s="3"/>
      <c r="G31" s="3"/>
      <c r="H31" s="50" t="s">
        <v>54</v>
      </c>
      <c r="I31" s="10">
        <v>1003</v>
      </c>
      <c r="J31" s="3"/>
    </row>
    <row r="32" spans="1:10" s="7" customFormat="1" ht="12.75">
      <c r="A32" s="3">
        <v>5</v>
      </c>
      <c r="B32" s="20" t="s">
        <v>55</v>
      </c>
      <c r="C32" s="20"/>
      <c r="D32" s="20"/>
      <c r="E32" s="20"/>
      <c r="F32" s="3"/>
      <c r="G32" s="3"/>
      <c r="H32" s="47" t="s">
        <v>56</v>
      </c>
      <c r="I32" s="13">
        <f>(1+50*0.002)</f>
        <v>1.1</v>
      </c>
      <c r="J32" s="3"/>
    </row>
    <row r="33" spans="1:10" s="7" customFormat="1" ht="12.75">
      <c r="A33" s="3"/>
      <c r="B33" s="25" t="s">
        <v>57</v>
      </c>
      <c r="C33" s="23" t="s">
        <v>58</v>
      </c>
      <c r="D33" s="23"/>
      <c r="E33" s="23"/>
      <c r="F33" s="23"/>
      <c r="G33" s="3"/>
      <c r="H33" s="51" t="s">
        <v>59</v>
      </c>
      <c r="I33" s="13">
        <f>I21/1000</f>
        <v>0.127</v>
      </c>
      <c r="J33" s="3"/>
    </row>
    <row r="34" spans="1:10" s="7" customFormat="1" ht="13.5" thickBot="1">
      <c r="A34" s="3"/>
      <c r="B34" s="3"/>
      <c r="C34" s="3" t="s">
        <v>60</v>
      </c>
      <c r="D34" s="23">
        <f>(1-((1-(2*D18*1000/($I$36^2*$I$37)))^0.5))*($I$37/$I$38)</f>
        <v>0.0022671028458671363</v>
      </c>
      <c r="E34" s="3" t="s">
        <v>61</v>
      </c>
      <c r="F34" s="3">
        <v>0.0017</v>
      </c>
      <c r="G34" s="3"/>
      <c r="H34" s="15" t="s">
        <v>62</v>
      </c>
      <c r="I34" s="46">
        <f>1.6-I33</f>
        <v>1.473</v>
      </c>
      <c r="J34" s="3"/>
    </row>
    <row r="35" spans="1:10" s="7" customFormat="1" ht="14.25" thickBot="1" thickTop="1">
      <c r="A35" s="3"/>
      <c r="B35" s="3"/>
      <c r="C35" s="3" t="s">
        <v>63</v>
      </c>
      <c r="D35" s="23">
        <f>(1-((1-(2*D19*1000/($I$36^2*$I$37)))^0.5))*($I$37/$I$38)</f>
        <v>0.0016740587669204759</v>
      </c>
      <c r="E35" s="3" t="s">
        <v>82</v>
      </c>
      <c r="F35" s="3">
        <v>0.0017</v>
      </c>
      <c r="G35" s="3"/>
      <c r="H35" s="3"/>
      <c r="I35" s="3"/>
      <c r="J35" s="3"/>
    </row>
    <row r="36" spans="1:10" s="7" customFormat="1" ht="13.5" thickTop="1">
      <c r="A36" s="3"/>
      <c r="B36" s="3"/>
      <c r="C36" s="3" t="s">
        <v>64</v>
      </c>
      <c r="D36" s="23">
        <f>(1-((1-(2*D20*1000/($I$36^2*$I$37)))^0.5))*($I$37/$I$38)</f>
        <v>0.0028475240307554773</v>
      </c>
      <c r="E36" s="3" t="s">
        <v>61</v>
      </c>
      <c r="F36" s="3">
        <v>0.0017</v>
      </c>
      <c r="G36" s="3"/>
      <c r="H36" s="52" t="s">
        <v>65</v>
      </c>
      <c r="I36" s="10">
        <f>I33</f>
        <v>0.127</v>
      </c>
      <c r="J36" s="3"/>
    </row>
    <row r="37" spans="1:10" s="7" customFormat="1" ht="12.75">
      <c r="A37" s="3"/>
      <c r="B37" s="3"/>
      <c r="C37" s="3" t="s">
        <v>66</v>
      </c>
      <c r="D37" s="23">
        <f>(1-((1-(2*D21*1000/($I$36^2*$I$37)))^0.5))*($I$37/$I$38)</f>
        <v>0.0021172394632741516</v>
      </c>
      <c r="E37" s="3" t="s">
        <v>61</v>
      </c>
      <c r="F37" s="3">
        <v>0.0017</v>
      </c>
      <c r="G37" s="3"/>
      <c r="H37" s="47" t="s">
        <v>67</v>
      </c>
      <c r="I37" s="13">
        <f>11.33*1000*1000</f>
        <v>11330000</v>
      </c>
      <c r="J37" s="3"/>
    </row>
    <row r="38" spans="1:10" s="7" customFormat="1" ht="13.5" thickBot="1">
      <c r="A38" s="3"/>
      <c r="B38" s="3"/>
      <c r="C38" s="3"/>
      <c r="D38" s="3"/>
      <c r="E38" s="3"/>
      <c r="F38" s="3"/>
      <c r="G38" s="3"/>
      <c r="H38" s="15" t="s">
        <v>68</v>
      </c>
      <c r="I38" s="17">
        <f>260.87*1000*1000</f>
        <v>260870000</v>
      </c>
      <c r="J38" s="3"/>
    </row>
    <row r="39" spans="1:10" s="7" customFormat="1" ht="15" thickTop="1">
      <c r="A39" s="3"/>
      <c r="B39" s="3"/>
      <c r="C39" s="3"/>
      <c r="D39" s="53" t="s">
        <v>69</v>
      </c>
      <c r="E39" s="53" t="s">
        <v>70</v>
      </c>
      <c r="F39" s="53" t="s">
        <v>71</v>
      </c>
      <c r="G39" s="53" t="s">
        <v>72</v>
      </c>
      <c r="H39" s="3"/>
      <c r="I39" s="3"/>
      <c r="J39" s="3"/>
    </row>
    <row r="40" spans="1:10" s="7" customFormat="1" ht="12.75">
      <c r="A40" s="3"/>
      <c r="B40" s="25" t="s">
        <v>73</v>
      </c>
      <c r="C40" s="54">
        <f>D34*I36*1000*1000</f>
        <v>287.9220614251263</v>
      </c>
      <c r="D40" s="55">
        <f>50.27*1000/C40</f>
        <v>174.59586025182944</v>
      </c>
      <c r="E40" s="55">
        <f>78.54*1000/C40</f>
        <v>272.78215365384295</v>
      </c>
      <c r="F40" s="56">
        <f>113.09*1000/C40</f>
        <v>392.7799052293493</v>
      </c>
      <c r="G40" s="55">
        <f>153.94*1000/C40</f>
        <v>534.6585782209394</v>
      </c>
      <c r="H40" s="3"/>
      <c r="I40" s="3"/>
      <c r="J40" s="3"/>
    </row>
    <row r="41" spans="1:10" s="7" customFormat="1" ht="12.75">
      <c r="A41" s="3"/>
      <c r="B41" s="25" t="s">
        <v>74</v>
      </c>
      <c r="C41" s="54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  <c r="H41" s="3"/>
      <c r="I41" s="3"/>
      <c r="J41" s="3"/>
    </row>
    <row r="42" spans="1:10" s="7" customFormat="1" ht="12.75">
      <c r="A42" s="3"/>
      <c r="B42" s="25" t="s">
        <v>75</v>
      </c>
      <c r="C42" s="54">
        <f>D36*I36*1000*1000</f>
        <v>361.6355519059456</v>
      </c>
      <c r="D42" s="55">
        <f>50.27*1000/C42</f>
        <v>139.00735072937258</v>
      </c>
      <c r="E42" s="55">
        <f>78.54*1000/C42</f>
        <v>217.17997466252083</v>
      </c>
      <c r="F42" s="56">
        <f>113.09*1000/C42</f>
        <v>312.71814788113676</v>
      </c>
      <c r="G42" s="55">
        <f>153.94*1000/C42</f>
        <v>425.67717468230785</v>
      </c>
      <c r="H42" s="3"/>
      <c r="I42" s="3"/>
      <c r="J42" s="3"/>
    </row>
    <row r="43" spans="1:10" s="7" customFormat="1" ht="12.75">
      <c r="A43" s="3"/>
      <c r="B43" s="25" t="s">
        <v>76</v>
      </c>
      <c r="C43" s="54">
        <f>D37*I36*1000*1000</f>
        <v>268.88941183581727</v>
      </c>
      <c r="D43" s="55">
        <f>50.27*1000/C43</f>
        <v>186.9541818578362</v>
      </c>
      <c r="E43" s="55">
        <f>78.54*1000/C43</f>
        <v>292.0903410207769</v>
      </c>
      <c r="F43" s="56">
        <f>113.09*1000/C43</f>
        <v>420.58182666207875</v>
      </c>
      <c r="G43" s="55">
        <f>153.94*1000/C43</f>
        <v>572.5030188023733</v>
      </c>
      <c r="H43" s="3"/>
      <c r="I43" s="3"/>
      <c r="J43" s="3"/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6"/>
  </sheetPr>
  <dimension ref="A1:J44"/>
  <sheetViews>
    <sheetView workbookViewId="0" topLeftCell="A10">
      <selection activeCell="J44" sqref="J44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0.8515625" style="58" customWidth="1"/>
    <col min="7" max="7" width="9.57421875" style="58" customWidth="1"/>
    <col min="8" max="8" width="11.00390625" style="58" customWidth="1"/>
    <col min="9" max="9" width="9.140625" style="58" customWidth="1"/>
    <col min="10" max="10" width="9.140625" style="60" customWidth="1"/>
  </cols>
  <sheetData>
    <row r="1" spans="1:10" s="2" customFormat="1" ht="22.5">
      <c r="A1" s="1"/>
      <c r="B1" s="104" t="s">
        <v>100</v>
      </c>
      <c r="C1" s="104"/>
      <c r="D1" s="104"/>
      <c r="E1" s="1"/>
      <c r="F1" s="1"/>
      <c r="G1" s="1"/>
      <c r="H1" s="1"/>
      <c r="I1" s="1"/>
      <c r="J1" s="1"/>
    </row>
    <row r="2" spans="1:10" s="7" customFormat="1" ht="13.5" thickBot="1">
      <c r="A2" s="3"/>
      <c r="B2" s="3"/>
      <c r="C2" s="3"/>
      <c r="D2" s="18"/>
      <c r="E2" s="3"/>
      <c r="F2" s="3"/>
      <c r="G2" s="3"/>
      <c r="H2" s="3"/>
      <c r="I2" s="3"/>
      <c r="J2" s="3"/>
    </row>
    <row r="3" spans="1:10" s="7" customFormat="1" ht="13.5" thickTop="1">
      <c r="A3" s="3"/>
      <c r="B3" s="3"/>
      <c r="C3" s="25"/>
      <c r="D3" s="18"/>
      <c r="E3" s="3"/>
      <c r="F3" s="3"/>
      <c r="G3" s="8" t="s">
        <v>1</v>
      </c>
      <c r="H3" s="9">
        <v>1.2</v>
      </c>
      <c r="I3" s="10">
        <v>0.048</v>
      </c>
      <c r="J3" s="3"/>
    </row>
    <row r="4" spans="1:10" s="7" customFormat="1" ht="12.75">
      <c r="A4" s="3"/>
      <c r="B4" s="3"/>
      <c r="C4" s="25"/>
      <c r="D4" s="23"/>
      <c r="E4" s="3"/>
      <c r="F4" s="3"/>
      <c r="G4" s="11">
        <f>I3-(I3-I5)*((H3-H4)/(H3-H5))</f>
        <v>0.04864864864864865</v>
      </c>
      <c r="H4" s="12">
        <f>E10</f>
        <v>1.2162162162162162</v>
      </c>
      <c r="I4" s="13"/>
      <c r="J4" s="3"/>
    </row>
    <row r="5" spans="1:10" s="7" customFormat="1" ht="13.5" thickBot="1">
      <c r="A5" s="3"/>
      <c r="B5" s="5"/>
      <c r="C5" s="77" t="s">
        <v>0</v>
      </c>
      <c r="D5" s="23"/>
      <c r="E5" s="3"/>
      <c r="F5" s="3"/>
      <c r="G5" s="15"/>
      <c r="H5" s="16">
        <v>1.3</v>
      </c>
      <c r="I5" s="17">
        <v>0.052</v>
      </c>
      <c r="J5" s="3"/>
    </row>
    <row r="6" spans="1:10" s="7" customFormat="1" ht="14.25" thickBot="1" thickTop="1">
      <c r="A6" s="3"/>
      <c r="B6" s="6" t="s">
        <v>77</v>
      </c>
      <c r="C6" s="78"/>
      <c r="D6" s="18"/>
      <c r="E6" s="3"/>
      <c r="F6" s="3"/>
      <c r="G6" s="3"/>
      <c r="H6" s="3"/>
      <c r="I6" s="3"/>
      <c r="J6" s="3"/>
    </row>
    <row r="7" spans="1:10" s="7" customFormat="1" ht="13.5" thickTop="1">
      <c r="A7" s="3"/>
      <c r="B7" s="6" t="s">
        <v>4</v>
      </c>
      <c r="C7" s="79" t="s">
        <v>3</v>
      </c>
      <c r="D7" s="18"/>
      <c r="E7" s="18" t="s">
        <v>5</v>
      </c>
      <c r="F7" s="18">
        <v>3.7</v>
      </c>
      <c r="G7" s="19" t="s">
        <v>6</v>
      </c>
      <c r="H7" s="9">
        <f>H3</f>
        <v>1.2</v>
      </c>
      <c r="I7" s="10">
        <v>0.036</v>
      </c>
      <c r="J7" s="3"/>
    </row>
    <row r="8" spans="1:10" s="7" customFormat="1" ht="12.75">
      <c r="A8" s="3"/>
      <c r="B8" s="5" t="s">
        <v>0</v>
      </c>
      <c r="C8" s="80"/>
      <c r="D8" s="18"/>
      <c r="E8" s="18" t="s">
        <v>7</v>
      </c>
      <c r="F8" s="18">
        <v>4.5</v>
      </c>
      <c r="G8" s="11">
        <f>I7-(I7-I9)*((H7-H8)/(H7-H9))</f>
        <v>0.03648648648648649</v>
      </c>
      <c r="H8" s="12">
        <f>E10</f>
        <v>1.2162162162162162</v>
      </c>
      <c r="I8" s="13"/>
      <c r="J8" s="3"/>
    </row>
    <row r="9" spans="1:10" s="7" customFormat="1" ht="13.5" thickBot="1">
      <c r="A9" s="3"/>
      <c r="B9" s="20"/>
      <c r="C9" s="18" t="s">
        <v>0</v>
      </c>
      <c r="D9" s="18"/>
      <c r="E9" s="3"/>
      <c r="F9" s="3"/>
      <c r="G9" s="15"/>
      <c r="H9" s="16">
        <f>H5</f>
        <v>1.3</v>
      </c>
      <c r="I9" s="17">
        <v>0.039</v>
      </c>
      <c r="J9" s="3"/>
    </row>
    <row r="10" spans="1:10" s="7" customFormat="1" ht="14.25" thickBot="1" thickTop="1">
      <c r="A10" s="3"/>
      <c r="B10" s="3"/>
      <c r="C10" s="3"/>
      <c r="D10" s="6" t="s">
        <v>8</v>
      </c>
      <c r="E10" s="21">
        <f>F8/F7</f>
        <v>1.2162162162162162</v>
      </c>
      <c r="F10" s="22"/>
      <c r="G10" s="3"/>
      <c r="H10" s="3"/>
      <c r="I10" s="3"/>
      <c r="J10" s="3"/>
    </row>
    <row r="11" spans="1:10" s="7" customFormat="1" ht="13.5" thickTop="1">
      <c r="A11" s="3"/>
      <c r="B11" s="3"/>
      <c r="C11" s="3"/>
      <c r="D11" s="18"/>
      <c r="E11" s="23"/>
      <c r="F11" s="18"/>
      <c r="G11" s="24" t="s">
        <v>9</v>
      </c>
      <c r="H11" s="9">
        <f>H7</f>
        <v>1.2</v>
      </c>
      <c r="I11" s="10">
        <v>0.42</v>
      </c>
      <c r="J11" s="3"/>
    </row>
    <row r="12" spans="1:10" s="7" customFormat="1" ht="12.75">
      <c r="A12" s="3">
        <v>1</v>
      </c>
      <c r="B12" s="23" t="s">
        <v>10</v>
      </c>
      <c r="C12" s="23"/>
      <c r="D12" s="23"/>
      <c r="E12" s="3"/>
      <c r="F12" s="3"/>
      <c r="G12" s="11">
        <f>I11-(I11-I13)*((H11-H12)/(H11-H13))</f>
        <v>0.42324324324324325</v>
      </c>
      <c r="H12" s="12">
        <f>E10</f>
        <v>1.2162162162162162</v>
      </c>
      <c r="I12" s="13"/>
      <c r="J12" s="3"/>
    </row>
    <row r="13" spans="1:10" s="7" customFormat="1" ht="13.5" thickBot="1">
      <c r="A13" s="3"/>
      <c r="B13" s="25" t="s">
        <v>12</v>
      </c>
      <c r="C13" s="3" t="s">
        <v>78</v>
      </c>
      <c r="D13" s="18"/>
      <c r="E13" s="3"/>
      <c r="F13" s="3"/>
      <c r="G13" s="15"/>
      <c r="H13" s="16">
        <f>H9</f>
        <v>1.3</v>
      </c>
      <c r="I13" s="17">
        <v>0.44</v>
      </c>
      <c r="J13" s="3"/>
    </row>
    <row r="14" spans="1:10" s="7" customFormat="1" ht="14.25" thickBot="1" thickTop="1">
      <c r="A14" s="3"/>
      <c r="B14" s="25" t="s">
        <v>12</v>
      </c>
      <c r="C14" s="3">
        <f>(0.4+0.6*(G21/400))*F7/I20*1000</f>
        <v>73.41640378548895</v>
      </c>
      <c r="D14" s="20" t="s">
        <v>13</v>
      </c>
      <c r="E14" s="3"/>
      <c r="F14" s="3"/>
      <c r="G14" s="3"/>
      <c r="H14" s="3"/>
      <c r="I14" s="3"/>
      <c r="J14" s="3"/>
    </row>
    <row r="15" spans="1:10" s="7" customFormat="1" ht="13.5" thickTop="1">
      <c r="A15" s="3"/>
      <c r="B15" s="3"/>
      <c r="C15" s="3" t="s">
        <v>14</v>
      </c>
      <c r="D15" s="18" t="s">
        <v>15</v>
      </c>
      <c r="E15" s="3"/>
      <c r="F15" s="3"/>
      <c r="G15" s="24" t="s">
        <v>16</v>
      </c>
      <c r="H15" s="9">
        <f>H11</f>
        <v>1.2</v>
      </c>
      <c r="I15" s="10">
        <v>0</v>
      </c>
      <c r="J15" s="3"/>
    </row>
    <row r="16" spans="1:10" s="7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</v>
      </c>
      <c r="H16" s="12">
        <f>E10</f>
        <v>1.2162162162162162</v>
      </c>
      <c r="I16" s="13"/>
      <c r="J16" s="3"/>
    </row>
    <row r="17" spans="1:10" s="7" customFormat="1" ht="13.5" thickBot="1">
      <c r="A17" s="3"/>
      <c r="B17" s="25" t="s">
        <v>18</v>
      </c>
      <c r="C17" s="26" t="s">
        <v>19</v>
      </c>
      <c r="D17" s="23"/>
      <c r="E17" s="3"/>
      <c r="F17" s="3"/>
      <c r="G17" s="15"/>
      <c r="H17" s="16">
        <f>H13</f>
        <v>1.3</v>
      </c>
      <c r="I17" s="17">
        <v>0</v>
      </c>
      <c r="J17" s="3"/>
    </row>
    <row r="18" spans="1:10" s="7" customFormat="1" ht="14.25" thickBot="1" thickTop="1">
      <c r="A18" s="3"/>
      <c r="B18" s="3"/>
      <c r="C18" s="25" t="s">
        <v>20</v>
      </c>
      <c r="D18" s="27">
        <f>(G24*($G$23+$I$23)*$F$7^2)</f>
        <v>9.290034</v>
      </c>
      <c r="E18" s="3" t="s">
        <v>21</v>
      </c>
      <c r="F18" s="3"/>
      <c r="G18" s="3"/>
      <c r="H18" s="3"/>
      <c r="I18" s="3"/>
      <c r="J18" s="3"/>
    </row>
    <row r="19" spans="1:10" s="7" customFormat="1" ht="14.25" thickBot="1" thickTop="1">
      <c r="A19" s="3"/>
      <c r="B19" s="3"/>
      <c r="C19" s="25" t="s">
        <v>22</v>
      </c>
      <c r="D19" s="27">
        <f>(G25*($G$23+$I$23)*$F$7^2)</f>
        <v>6.907973999999999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  <c r="J19" s="3"/>
    </row>
    <row r="20" spans="1:10" s="7" customFormat="1" ht="14.25" thickBot="1" thickTop="1">
      <c r="A20" s="3"/>
      <c r="B20" s="3"/>
      <c r="C20" s="25" t="s">
        <v>27</v>
      </c>
      <c r="D20" s="27">
        <f>(I24*($G$23+$I$23)*$F$7^2)</f>
        <v>11.588400000000002</v>
      </c>
      <c r="E20" s="3" t="s">
        <v>21</v>
      </c>
      <c r="F20" s="81">
        <v>35</v>
      </c>
      <c r="G20" s="82">
        <v>45</v>
      </c>
      <c r="H20" s="33">
        <f>E10</f>
        <v>1.2162162162162162</v>
      </c>
      <c r="I20" s="34">
        <f>(F20-((F20-G20)*(2-H20)/(2-1)))</f>
        <v>42.83783783783784</v>
      </c>
      <c r="J20" s="3"/>
    </row>
    <row r="21" spans="1:10" s="7" customFormat="1" ht="13.5" thickTop="1">
      <c r="A21" s="3"/>
      <c r="B21" s="3"/>
      <c r="C21" s="25" t="s">
        <v>28</v>
      </c>
      <c r="D21" s="27">
        <f>(I25*($G$23+$I$23)*$F$7^2)</f>
        <v>8.6913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  <c r="J21" s="3"/>
    </row>
    <row r="22" spans="1:10" s="7" customFormat="1" ht="13.5" thickBot="1">
      <c r="A22" s="3">
        <v>3</v>
      </c>
      <c r="B22" s="23" t="s">
        <v>30</v>
      </c>
      <c r="C22" s="23"/>
      <c r="D22" s="23"/>
      <c r="E22" s="23"/>
      <c r="F22" s="23"/>
      <c r="G22" s="3"/>
      <c r="H22" s="3"/>
      <c r="I22" s="3"/>
      <c r="J22" s="3"/>
    </row>
    <row r="23" spans="1:10" s="7" customFormat="1" ht="13.5" thickTop="1">
      <c r="A23" s="3"/>
      <c r="B23" s="25" t="s">
        <v>31</v>
      </c>
      <c r="C23" s="23" t="s">
        <v>32</v>
      </c>
      <c r="D23" s="23"/>
      <c r="E23" s="3"/>
      <c r="F23" s="37" t="s">
        <v>33</v>
      </c>
      <c r="G23" s="9">
        <v>9.4</v>
      </c>
      <c r="H23" s="38" t="s">
        <v>34</v>
      </c>
      <c r="I23" s="10">
        <v>8</v>
      </c>
      <c r="J23" s="3"/>
    </row>
    <row r="24" spans="1:10" s="7" customFormat="1" ht="14.25">
      <c r="A24" s="3"/>
      <c r="B24" s="3"/>
      <c r="C24" s="3" t="s">
        <v>35</v>
      </c>
      <c r="D24" s="18">
        <f>G28*(G23+I23)*F7</f>
        <v>27.2484</v>
      </c>
      <c r="E24" s="3" t="s">
        <v>36</v>
      </c>
      <c r="F24" s="39" t="s">
        <v>37</v>
      </c>
      <c r="G24" s="40">
        <v>0.039</v>
      </c>
      <c r="H24" s="41" t="s">
        <v>38</v>
      </c>
      <c r="I24" s="42">
        <f>G4</f>
        <v>0.04864864864864865</v>
      </c>
      <c r="J24" s="3"/>
    </row>
    <row r="25" spans="1:10" s="7" customFormat="1" ht="15" thickBot="1">
      <c r="A25" s="3"/>
      <c r="B25" s="3"/>
      <c r="C25" s="3" t="s">
        <v>39</v>
      </c>
      <c r="D25" s="18">
        <f>G29*(G27+I27)*F7</f>
        <v>0</v>
      </c>
      <c r="E25" s="3" t="s">
        <v>36</v>
      </c>
      <c r="F25" s="43" t="s">
        <v>40</v>
      </c>
      <c r="G25" s="44">
        <v>0.029</v>
      </c>
      <c r="H25" s="45" t="s">
        <v>41</v>
      </c>
      <c r="I25" s="46">
        <f>G8</f>
        <v>0.03648648648648649</v>
      </c>
      <c r="J25" s="3"/>
    </row>
    <row r="26" spans="1:10" s="7" customFormat="1" ht="14.25" thickBot="1" thickTop="1">
      <c r="A26" s="3"/>
      <c r="B26" s="3"/>
      <c r="C26" s="3" t="s">
        <v>42</v>
      </c>
      <c r="D26" s="18">
        <f>I28*(G27+I27)*F7</f>
        <v>23.1768</v>
      </c>
      <c r="E26" s="3" t="s">
        <v>36</v>
      </c>
      <c r="F26" s="3"/>
      <c r="G26" s="3"/>
      <c r="H26" s="3"/>
      <c r="I26" s="3"/>
      <c r="J26" s="3"/>
    </row>
    <row r="27" spans="1:10" s="7" customFormat="1" ht="13.5" thickTop="1">
      <c r="A27" s="3"/>
      <c r="B27" s="3"/>
      <c r="C27" s="3" t="s">
        <v>43</v>
      </c>
      <c r="D27" s="18">
        <f>I29*(G27+I27)*F7</f>
        <v>15.451199999999998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  <c r="J27" s="3"/>
    </row>
    <row r="28" spans="1:10" s="7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0.42324324324324325</v>
      </c>
      <c r="H28" s="48" t="s">
        <v>48</v>
      </c>
      <c r="I28" s="42">
        <v>0.36</v>
      </c>
      <c r="J28" s="3"/>
    </row>
    <row r="29" spans="1:10" s="7" customFormat="1" ht="13.5" thickBot="1">
      <c r="A29" s="3"/>
      <c r="B29" s="25" t="s">
        <v>49</v>
      </c>
      <c r="C29" s="23" t="s">
        <v>50</v>
      </c>
      <c r="D29" s="23"/>
      <c r="E29" s="3"/>
      <c r="F29" s="15" t="s">
        <v>51</v>
      </c>
      <c r="G29" s="44">
        <f>G16</f>
        <v>0</v>
      </c>
      <c r="H29" s="16" t="s">
        <v>52</v>
      </c>
      <c r="I29" s="46">
        <v>0.24</v>
      </c>
      <c r="J29" s="3"/>
    </row>
    <row r="30" spans="1:10" s="7" customFormat="1" ht="14.25" thickBot="1" thickTop="1">
      <c r="A30" s="3"/>
      <c r="B30" s="25" t="s">
        <v>49</v>
      </c>
      <c r="C30" s="49">
        <f>0.25*I31*I32*I34*I33*1</f>
        <v>51.59885857500001</v>
      </c>
      <c r="D30" s="18" t="s">
        <v>36</v>
      </c>
      <c r="E30" s="3"/>
      <c r="F30" s="3"/>
      <c r="G30" s="3"/>
      <c r="H30" s="3"/>
      <c r="I30" s="3"/>
      <c r="J30" s="3"/>
    </row>
    <row r="31" spans="1:10" s="7" customFormat="1" ht="13.5" thickTop="1">
      <c r="A31" s="3"/>
      <c r="B31" s="3"/>
      <c r="C31" s="3" t="s">
        <v>53</v>
      </c>
      <c r="D31" s="18" t="s">
        <v>15</v>
      </c>
      <c r="E31" s="3"/>
      <c r="F31" s="3"/>
      <c r="G31" s="3"/>
      <c r="H31" s="50" t="s">
        <v>54</v>
      </c>
      <c r="I31" s="10">
        <v>1003</v>
      </c>
      <c r="J31" s="3"/>
    </row>
    <row r="32" spans="1:10" s="7" customFormat="1" ht="12.75">
      <c r="A32" s="3">
        <v>5</v>
      </c>
      <c r="B32" s="20" t="s">
        <v>55</v>
      </c>
      <c r="C32" s="20"/>
      <c r="D32" s="20"/>
      <c r="E32" s="20"/>
      <c r="F32" s="3"/>
      <c r="G32" s="3"/>
      <c r="H32" s="47" t="s">
        <v>56</v>
      </c>
      <c r="I32" s="13">
        <f>(1+50*0.002)</f>
        <v>1.1</v>
      </c>
      <c r="J32" s="3"/>
    </row>
    <row r="33" spans="1:10" s="7" customFormat="1" ht="12.75">
      <c r="A33" s="3"/>
      <c r="B33" s="25" t="s">
        <v>57</v>
      </c>
      <c r="C33" s="23" t="s">
        <v>58</v>
      </c>
      <c r="D33" s="23"/>
      <c r="E33" s="23"/>
      <c r="F33" s="23"/>
      <c r="G33" s="3"/>
      <c r="H33" s="51" t="s">
        <v>59</v>
      </c>
      <c r="I33" s="13">
        <f>I21/1000</f>
        <v>0.127</v>
      </c>
      <c r="J33" s="3"/>
    </row>
    <row r="34" spans="1:10" s="7" customFormat="1" ht="13.5" thickBot="1">
      <c r="A34" s="3"/>
      <c r="B34" s="3"/>
      <c r="C34" s="3" t="s">
        <v>60</v>
      </c>
      <c r="D34" s="23">
        <f>(1-((1-(2*D18*1000/($I$36^2*$I$37)))^0.5))*($I$37/$I$38)</f>
        <v>0.0022671028458671363</v>
      </c>
      <c r="E34" s="3" t="s">
        <v>61</v>
      </c>
      <c r="F34" s="3">
        <v>0.0017</v>
      </c>
      <c r="G34" s="3"/>
      <c r="H34" s="15" t="s">
        <v>62</v>
      </c>
      <c r="I34" s="46">
        <f>1.6-I33</f>
        <v>1.473</v>
      </c>
      <c r="J34" s="3"/>
    </row>
    <row r="35" spans="1:10" s="7" customFormat="1" ht="14.25" thickBot="1" thickTop="1">
      <c r="A35" s="3"/>
      <c r="B35" s="3"/>
      <c r="C35" s="3" t="s">
        <v>63</v>
      </c>
      <c r="D35" s="23">
        <f>(1-((1-(2*D19*1000/($I$36^2*$I$37)))^0.5))*($I$37/$I$38)</f>
        <v>0.0016740587669204759</v>
      </c>
      <c r="E35" s="3" t="s">
        <v>82</v>
      </c>
      <c r="F35" s="3">
        <v>0.0017</v>
      </c>
      <c r="G35" s="3"/>
      <c r="H35" s="3"/>
      <c r="I35" s="3"/>
      <c r="J35" s="3"/>
    </row>
    <row r="36" spans="1:10" s="7" customFormat="1" ht="13.5" thickTop="1">
      <c r="A36" s="3"/>
      <c r="B36" s="3"/>
      <c r="C36" s="3" t="s">
        <v>64</v>
      </c>
      <c r="D36" s="23">
        <f>(1-((1-(2*D20*1000/($I$36^2*$I$37)))^0.5))*($I$37/$I$38)</f>
        <v>0.0028475240307554773</v>
      </c>
      <c r="E36" s="3" t="s">
        <v>61</v>
      </c>
      <c r="F36" s="3">
        <v>0.0017</v>
      </c>
      <c r="G36" s="3"/>
      <c r="H36" s="52" t="s">
        <v>65</v>
      </c>
      <c r="I36" s="10">
        <f>I33</f>
        <v>0.127</v>
      </c>
      <c r="J36" s="3"/>
    </row>
    <row r="37" spans="1:10" s="7" customFormat="1" ht="12.75">
      <c r="A37" s="3"/>
      <c r="B37" s="3"/>
      <c r="C37" s="3" t="s">
        <v>66</v>
      </c>
      <c r="D37" s="23">
        <f>(1-((1-(2*D21*1000/($I$36^2*$I$37)))^0.5))*($I$37/$I$38)</f>
        <v>0.0021172394632741516</v>
      </c>
      <c r="E37" s="3" t="s">
        <v>61</v>
      </c>
      <c r="F37" s="3">
        <v>0.0017</v>
      </c>
      <c r="G37" s="3"/>
      <c r="H37" s="47" t="s">
        <v>67</v>
      </c>
      <c r="I37" s="13">
        <f>11.33*1000*1000</f>
        <v>11330000</v>
      </c>
      <c r="J37" s="3"/>
    </row>
    <row r="38" spans="1:10" s="7" customFormat="1" ht="13.5" thickBot="1">
      <c r="A38" s="3"/>
      <c r="B38" s="3"/>
      <c r="C38" s="3"/>
      <c r="D38" s="3"/>
      <c r="E38" s="3"/>
      <c r="F38" s="3"/>
      <c r="G38" s="3"/>
      <c r="H38" s="15" t="s">
        <v>68</v>
      </c>
      <c r="I38" s="17">
        <f>260.87*1000*1000</f>
        <v>260870000</v>
      </c>
      <c r="J38" s="3"/>
    </row>
    <row r="39" spans="1:10" s="7" customFormat="1" ht="15" thickTop="1">
      <c r="A39" s="3"/>
      <c r="B39" s="3"/>
      <c r="C39" s="3"/>
      <c r="D39" s="53" t="s">
        <v>69</v>
      </c>
      <c r="E39" s="53" t="s">
        <v>70</v>
      </c>
      <c r="F39" s="53" t="s">
        <v>71</v>
      </c>
      <c r="G39" s="53" t="s">
        <v>72</v>
      </c>
      <c r="H39" s="3"/>
      <c r="I39" s="3"/>
      <c r="J39" s="3"/>
    </row>
    <row r="40" spans="1:10" s="7" customFormat="1" ht="12.75">
      <c r="A40" s="3"/>
      <c r="B40" s="25" t="s">
        <v>73</v>
      </c>
      <c r="C40" s="54">
        <f>D34*I36*1000*1000</f>
        <v>287.9220614251263</v>
      </c>
      <c r="D40" s="55">
        <f>50.27*1000/C40</f>
        <v>174.59586025182944</v>
      </c>
      <c r="E40" s="55">
        <f>78.54*1000/C40</f>
        <v>272.78215365384295</v>
      </c>
      <c r="F40" s="56">
        <f>113.09*1000/C40</f>
        <v>392.7799052293493</v>
      </c>
      <c r="G40" s="55">
        <f>153.94*1000/C40</f>
        <v>534.6585782209394</v>
      </c>
      <c r="H40" s="3"/>
      <c r="I40" s="3"/>
      <c r="J40" s="3"/>
    </row>
    <row r="41" spans="1:10" s="7" customFormat="1" ht="12.75">
      <c r="A41" s="3"/>
      <c r="B41" s="25" t="s">
        <v>74</v>
      </c>
      <c r="C41" s="54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  <c r="H41" s="3"/>
      <c r="I41" s="3"/>
      <c r="J41" s="3"/>
    </row>
    <row r="42" spans="1:10" s="7" customFormat="1" ht="12.75">
      <c r="A42" s="3"/>
      <c r="B42" s="25" t="s">
        <v>75</v>
      </c>
      <c r="C42" s="54">
        <f>D36*I36*1000*1000</f>
        <v>361.6355519059456</v>
      </c>
      <c r="D42" s="55">
        <f>50.27*1000/C42</f>
        <v>139.00735072937258</v>
      </c>
      <c r="E42" s="55">
        <f>78.54*1000/C42</f>
        <v>217.17997466252083</v>
      </c>
      <c r="F42" s="56">
        <f>113.09*1000/C42</f>
        <v>312.71814788113676</v>
      </c>
      <c r="G42" s="55">
        <f>153.94*1000/C42</f>
        <v>425.67717468230785</v>
      </c>
      <c r="H42" s="3"/>
      <c r="I42" s="3"/>
      <c r="J42" s="3"/>
    </row>
    <row r="43" spans="1:10" s="7" customFormat="1" ht="12.75">
      <c r="A43" s="3"/>
      <c r="B43" s="25" t="s">
        <v>76</v>
      </c>
      <c r="C43" s="54">
        <f>D37*I36*1000*1000</f>
        <v>268.88941183581727</v>
      </c>
      <c r="D43" s="55">
        <f>50.27*1000/C43</f>
        <v>186.9541818578362</v>
      </c>
      <c r="E43" s="55">
        <f>78.54*1000/C43</f>
        <v>292.0903410207769</v>
      </c>
      <c r="F43" s="56">
        <f>113.09*1000/C43</f>
        <v>420.58182666207875</v>
      </c>
      <c r="G43" s="55">
        <f>153.94*1000/C43</f>
        <v>572.5030188023733</v>
      </c>
      <c r="H43" s="3"/>
      <c r="I43" s="3"/>
      <c r="J43" s="3"/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1"/>
  </sheetPr>
  <dimension ref="A1:I44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00390625" style="58" customWidth="1"/>
    <col min="9" max="9" width="9.140625" style="58" customWidth="1"/>
    <col min="10" max="16384" width="9.140625" style="60" customWidth="1"/>
  </cols>
  <sheetData>
    <row r="1" spans="2:4" s="1" customFormat="1" ht="27">
      <c r="B1" s="104" t="s">
        <v>111</v>
      </c>
      <c r="C1" s="104"/>
      <c r="D1" s="104"/>
    </row>
    <row r="2" s="3" customFormat="1" ht="13.5" thickBot="1"/>
    <row r="3" spans="2:9" s="3" customFormat="1" ht="13.5" thickTop="1">
      <c r="B3" s="4"/>
      <c r="C3" s="5"/>
      <c r="D3" s="6"/>
      <c r="G3" s="94" t="s">
        <v>1</v>
      </c>
      <c r="H3" s="9">
        <v>1</v>
      </c>
      <c r="I3" s="10">
        <v>0.047</v>
      </c>
    </row>
    <row r="4" spans="2:9" s="3" customFormat="1" ht="12.75">
      <c r="B4" s="5"/>
      <c r="C4" s="6" t="s">
        <v>0</v>
      </c>
      <c r="D4" s="6"/>
      <c r="G4" s="11">
        <f>I3-(I3-I5)*((H3-H4)/(H3-H5))</f>
        <v>0.052142857142857144</v>
      </c>
      <c r="H4" s="12">
        <f>E10</f>
        <v>1.0571428571428572</v>
      </c>
      <c r="I4" s="13"/>
    </row>
    <row r="5" spans="2:9" s="3" customFormat="1" ht="13.5" thickBot="1">
      <c r="B5" s="4" t="s">
        <v>2</v>
      </c>
      <c r="C5" s="5"/>
      <c r="D5" s="18"/>
      <c r="G5" s="15"/>
      <c r="H5" s="16">
        <v>1.1</v>
      </c>
      <c r="I5" s="17">
        <v>0.056</v>
      </c>
    </row>
    <row r="6" spans="2:4" s="3" customFormat="1" ht="14.25" thickBot="1" thickTop="1">
      <c r="B6" s="4"/>
      <c r="C6" s="14" t="s">
        <v>3</v>
      </c>
      <c r="D6" s="6" t="s">
        <v>4</v>
      </c>
    </row>
    <row r="7" spans="2:9" s="3" customFormat="1" ht="13.5" thickTop="1">
      <c r="B7" s="4"/>
      <c r="C7" s="4"/>
      <c r="D7" s="18"/>
      <c r="E7" s="6" t="s">
        <v>5</v>
      </c>
      <c r="F7" s="18">
        <v>3.5</v>
      </c>
      <c r="G7" s="95" t="s">
        <v>6</v>
      </c>
      <c r="H7" s="9">
        <f>H3</f>
        <v>1</v>
      </c>
      <c r="I7" s="10">
        <v>0.036</v>
      </c>
    </row>
    <row r="8" spans="4:9" s="3" customFormat="1" ht="12.75">
      <c r="D8" s="18"/>
      <c r="E8" s="18" t="s">
        <v>7</v>
      </c>
      <c r="F8" s="18">
        <v>3.7</v>
      </c>
      <c r="G8" s="11">
        <f>I7-(I7-I9)*((H7-H8)/(H7-H9))</f>
        <v>0.039428571428571424</v>
      </c>
      <c r="H8" s="12">
        <f>E10</f>
        <v>1.0571428571428572</v>
      </c>
      <c r="I8" s="13"/>
    </row>
    <row r="9" spans="2:9" s="3" customFormat="1" ht="13.5" thickBot="1">
      <c r="B9" s="20"/>
      <c r="D9" s="18"/>
      <c r="G9" s="15"/>
      <c r="H9" s="16">
        <f>H5</f>
        <v>1.1</v>
      </c>
      <c r="I9" s="17">
        <v>0.042</v>
      </c>
    </row>
    <row r="10" spans="4:6" s="3" customFormat="1" ht="14.25" thickBot="1" thickTop="1">
      <c r="D10" s="6" t="s">
        <v>8</v>
      </c>
      <c r="E10" s="21">
        <f>F8/F7</f>
        <v>1.0571428571428572</v>
      </c>
      <c r="F10" s="22"/>
    </row>
    <row r="11" spans="4:9" s="3" customFormat="1" ht="13.5" thickTop="1">
      <c r="D11" s="18"/>
      <c r="E11" s="23"/>
      <c r="F11" s="18"/>
      <c r="G11" s="24" t="s">
        <v>9</v>
      </c>
      <c r="H11" s="9">
        <f>H7</f>
        <v>1</v>
      </c>
      <c r="I11" s="10">
        <v>0.4</v>
      </c>
    </row>
    <row r="12" spans="1:9" s="3" customFormat="1" ht="12.75">
      <c r="A12" s="3">
        <v>1</v>
      </c>
      <c r="B12" s="23" t="s">
        <v>10</v>
      </c>
      <c r="C12" s="23"/>
      <c r="D12" s="23"/>
      <c r="G12" s="11">
        <f>I11-(I11-I13)*((H11-H12)/(H11-H13))</f>
        <v>0.4228571428571429</v>
      </c>
      <c r="H12" s="12">
        <f>E10</f>
        <v>1.0571428571428572</v>
      </c>
      <c r="I12" s="13"/>
    </row>
    <row r="13" spans="4:9" s="3" customFormat="1" ht="13.5" thickBot="1">
      <c r="D13" s="25" t="s">
        <v>79</v>
      </c>
      <c r="G13" s="15"/>
      <c r="H13" s="16">
        <f>H9</f>
        <v>1.1</v>
      </c>
      <c r="I13" s="17">
        <v>0.44</v>
      </c>
    </row>
    <row r="14" spans="2:4" s="3" customFormat="1" ht="14.25" thickBot="1" thickTop="1">
      <c r="B14" s="25" t="s">
        <v>12</v>
      </c>
      <c r="C14" s="3">
        <f>(0.4+0.6*(G21/400))*F7/I20*1000</f>
        <v>75.45289855072464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</v>
      </c>
      <c r="I15" s="10">
        <v>0.26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0.27714285714285714</v>
      </c>
      <c r="H16" s="12">
        <f>E10</f>
        <v>1.0571428571428572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1.1</v>
      </c>
      <c r="I17" s="17">
        <v>0.29</v>
      </c>
    </row>
    <row r="18" spans="3:5" s="3" customFormat="1" ht="14.25" thickBot="1" thickTop="1">
      <c r="C18" s="25" t="s">
        <v>20</v>
      </c>
      <c r="D18" s="27">
        <f>(G24*($G$23+$I$23)*$F$7^2)</f>
        <v>10.018049999999999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7.673399999999999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11.11425</v>
      </c>
      <c r="E20" s="3" t="s">
        <v>21</v>
      </c>
      <c r="F20" s="31">
        <v>30</v>
      </c>
      <c r="G20" s="32">
        <v>40</v>
      </c>
      <c r="H20" s="33">
        <f>E10</f>
        <v>1.0571428571428572</v>
      </c>
      <c r="I20" s="34">
        <f>(F20-((F20-G20)*(2-H20)/(2-1)))</f>
        <v>39.42857142857143</v>
      </c>
    </row>
    <row r="21" spans="3:9" s="3" customFormat="1" ht="13.5" thickTop="1">
      <c r="C21" s="25" t="s">
        <v>28</v>
      </c>
      <c r="D21" s="27">
        <f>(I25*($G$23+$I$23)*$F$7^2)</f>
        <v>8.404199999999998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25.752</v>
      </c>
      <c r="E24" s="3" t="s">
        <v>36</v>
      </c>
      <c r="F24" s="39" t="s">
        <v>37</v>
      </c>
      <c r="G24" s="40">
        <v>0.047</v>
      </c>
      <c r="H24" s="41" t="s">
        <v>38</v>
      </c>
      <c r="I24" s="42">
        <f>G4</f>
        <v>0.052142857142857144</v>
      </c>
    </row>
    <row r="25" spans="3:9" s="3" customFormat="1" ht="15" thickBot="1">
      <c r="C25" s="3" t="s">
        <v>39</v>
      </c>
      <c r="D25" s="18">
        <f>G29*(G27+I27)*F7</f>
        <v>16.878</v>
      </c>
      <c r="E25" s="3" t="s">
        <v>36</v>
      </c>
      <c r="F25" s="43" t="s">
        <v>40</v>
      </c>
      <c r="G25" s="44">
        <v>0.036</v>
      </c>
      <c r="H25" s="45" t="s">
        <v>41</v>
      </c>
      <c r="I25" s="46">
        <f>G8</f>
        <v>0.039428571428571424</v>
      </c>
    </row>
    <row r="26" spans="3:5" s="3" customFormat="1" ht="14.25" thickBot="1" thickTop="1">
      <c r="C26" s="3" t="s">
        <v>42</v>
      </c>
      <c r="D26" s="18">
        <f>I28*(G27+I27)*F7</f>
        <v>24.36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15.834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0.4228571428571429</v>
      </c>
      <c r="H28" s="48" t="s">
        <v>48</v>
      </c>
      <c r="I28" s="42">
        <v>0.4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0.27714285714285714</v>
      </c>
      <c r="H29" s="16" t="s">
        <v>52</v>
      </c>
      <c r="I29" s="46">
        <v>0.26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0.0024500638668134597</v>
      </c>
      <c r="E34" s="3" t="s">
        <v>61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0.00186369871526936</v>
      </c>
      <c r="E35" s="3" t="s">
        <v>61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0.0027271062771371097</v>
      </c>
      <c r="E36" s="3" t="s">
        <v>61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0.00204557070449165</v>
      </c>
      <c r="E37" s="3" t="s">
        <v>61</v>
      </c>
      <c r="F37" s="3">
        <v>0.0017</v>
      </c>
      <c r="H37" s="47" t="s">
        <v>67</v>
      </c>
      <c r="I37" s="13">
        <f>11.33*1000*1000</f>
        <v>11330000</v>
      </c>
    </row>
    <row r="38" spans="4:9" s="3" customFormat="1" ht="13.5" thickBot="1">
      <c r="D38" s="18"/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D34*I36*1000*1000</f>
        <v>311.1581110853094</v>
      </c>
      <c r="D40" s="55">
        <f>50.27*1000/C40</f>
        <v>161.55773611255023</v>
      </c>
      <c r="E40" s="55">
        <f>78.54*1000/C40</f>
        <v>252.4118677994767</v>
      </c>
      <c r="F40" s="56">
        <f>113.09*1000/C40</f>
        <v>363.44866474971764</v>
      </c>
      <c r="G40" s="55">
        <f>153.94*1000/C40</f>
        <v>494.73240296729625</v>
      </c>
    </row>
    <row r="41" spans="2:7" s="3" customFormat="1" ht="12.75">
      <c r="B41" s="25" t="s">
        <v>74</v>
      </c>
      <c r="C41" s="54">
        <f>D35*I36*1000*1000</f>
        <v>236.68973683920873</v>
      </c>
      <c r="D41" s="55">
        <f>50.27*1000/C41</f>
        <v>212.3877472310939</v>
      </c>
      <c r="E41" s="55">
        <f>78.54*1000/C41</f>
        <v>331.8268085842474</v>
      </c>
      <c r="F41" s="56">
        <f>113.09*1000/C41</f>
        <v>477.79849481528566</v>
      </c>
      <c r="G41" s="55">
        <f>153.94*1000/C41</f>
        <v>650.3873047295523</v>
      </c>
    </row>
    <row r="42" spans="2:7" s="3" customFormat="1" ht="12.75">
      <c r="B42" s="25" t="s">
        <v>75</v>
      </c>
      <c r="C42" s="54">
        <f>D36*I36*1000*1000</f>
        <v>346.3424971964129</v>
      </c>
      <c r="D42" s="55">
        <f>50.27*1000/C42</f>
        <v>145.1453414089452</v>
      </c>
      <c r="E42" s="55">
        <f>78.54*1000/C42</f>
        <v>226.7697456586146</v>
      </c>
      <c r="F42" s="56">
        <f>113.09*1000/C42</f>
        <v>326.52649015193185</v>
      </c>
      <c r="G42" s="55">
        <f>153.94*1000/C42</f>
        <v>444.4733211954053</v>
      </c>
    </row>
    <row r="43" spans="2:7" s="3" customFormat="1" ht="12.75">
      <c r="B43" s="25" t="s">
        <v>76</v>
      </c>
      <c r="C43" s="54">
        <f>D37*I36*1000*1000</f>
        <v>259.7874794704395</v>
      </c>
      <c r="D43" s="55">
        <f>50.27*1000/C43</f>
        <v>193.5043216958425</v>
      </c>
      <c r="E43" s="55">
        <f>78.54*1000/C43</f>
        <v>302.3240387107911</v>
      </c>
      <c r="F43" s="56">
        <f>113.09*1000/C43</f>
        <v>435.31736106192216</v>
      </c>
      <c r="G43" s="55">
        <f>153.94*1000/C43</f>
        <v>592.5612747534909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I44"/>
  <sheetViews>
    <sheetView workbookViewId="0" topLeftCell="A1">
      <selection activeCell="J44" sqref="J44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00390625" style="58" customWidth="1"/>
    <col min="9" max="9" width="9.140625" style="58" customWidth="1"/>
    <col min="10" max="16384" width="9.140625" style="60" customWidth="1"/>
  </cols>
  <sheetData>
    <row r="1" spans="2:4" s="1" customFormat="1" ht="22.5">
      <c r="B1" s="104" t="s">
        <v>84</v>
      </c>
      <c r="C1" s="104"/>
      <c r="D1" s="104"/>
    </row>
    <row r="2" s="3" customFormat="1" ht="13.5" thickBot="1"/>
    <row r="3" spans="2:9" s="3" customFormat="1" ht="13.5" thickTop="1">
      <c r="B3" s="4"/>
      <c r="C3" s="5"/>
      <c r="D3" s="6"/>
      <c r="G3" s="94" t="s">
        <v>1</v>
      </c>
      <c r="H3" s="9">
        <v>1</v>
      </c>
      <c r="I3" s="10">
        <v>0.047</v>
      </c>
    </row>
    <row r="4" spans="2:9" s="3" customFormat="1" ht="12.75">
      <c r="B4" s="5"/>
      <c r="C4" s="6" t="s">
        <v>0</v>
      </c>
      <c r="D4" s="6"/>
      <c r="G4" s="11">
        <f>I3-(I3-I5)*((H3-H4)/(H3-H5))</f>
        <v>0.052142857142857144</v>
      </c>
      <c r="H4" s="12">
        <f>E10</f>
        <v>1.0571428571428572</v>
      </c>
      <c r="I4" s="13"/>
    </row>
    <row r="5" spans="2:9" s="3" customFormat="1" ht="13.5" thickBot="1">
      <c r="B5" s="4" t="s">
        <v>2</v>
      </c>
      <c r="C5" s="5"/>
      <c r="D5" s="18"/>
      <c r="G5" s="15"/>
      <c r="H5" s="16">
        <v>1.1</v>
      </c>
      <c r="I5" s="17">
        <v>0.056</v>
      </c>
    </row>
    <row r="6" spans="2:4" s="3" customFormat="1" ht="14.25" thickBot="1" thickTop="1">
      <c r="B6" s="4"/>
      <c r="C6" s="14" t="s">
        <v>3</v>
      </c>
      <c r="D6" s="6" t="s">
        <v>4</v>
      </c>
    </row>
    <row r="7" spans="2:9" s="3" customFormat="1" ht="13.5" thickTop="1">
      <c r="B7" s="4"/>
      <c r="C7" s="4"/>
      <c r="D7" s="18"/>
      <c r="E7" s="6" t="s">
        <v>5</v>
      </c>
      <c r="F7" s="18">
        <v>3.5</v>
      </c>
      <c r="G7" s="95" t="s">
        <v>6</v>
      </c>
      <c r="H7" s="9">
        <f>H3</f>
        <v>1</v>
      </c>
      <c r="I7" s="10">
        <v>0.036</v>
      </c>
    </row>
    <row r="8" spans="4:9" s="3" customFormat="1" ht="12.75">
      <c r="D8" s="18"/>
      <c r="E8" s="18" t="s">
        <v>7</v>
      </c>
      <c r="F8" s="18">
        <v>3.7</v>
      </c>
      <c r="G8" s="11">
        <f>I7-(I7-I9)*((H7-H8)/(H7-H9))</f>
        <v>0.039428571428571424</v>
      </c>
      <c r="H8" s="12">
        <f>E10</f>
        <v>1.0571428571428572</v>
      </c>
      <c r="I8" s="13"/>
    </row>
    <row r="9" spans="2:9" s="3" customFormat="1" ht="13.5" thickBot="1">
      <c r="B9" s="20"/>
      <c r="D9" s="18"/>
      <c r="G9" s="15"/>
      <c r="H9" s="16">
        <f>H5</f>
        <v>1.1</v>
      </c>
      <c r="I9" s="17">
        <v>0.042</v>
      </c>
    </row>
    <row r="10" spans="4:6" s="3" customFormat="1" ht="14.25" thickBot="1" thickTop="1">
      <c r="D10" s="6" t="s">
        <v>8</v>
      </c>
      <c r="E10" s="21">
        <f>F8/F7</f>
        <v>1.0571428571428572</v>
      </c>
      <c r="F10" s="22"/>
    </row>
    <row r="11" spans="4:9" s="3" customFormat="1" ht="13.5" thickTop="1">
      <c r="D11" s="18"/>
      <c r="E11" s="23"/>
      <c r="F11" s="18"/>
      <c r="G11" s="24" t="s">
        <v>9</v>
      </c>
      <c r="H11" s="9">
        <f>H7</f>
        <v>1</v>
      </c>
      <c r="I11" s="10">
        <v>0.4</v>
      </c>
    </row>
    <row r="12" spans="1:9" s="3" customFormat="1" ht="12.75">
      <c r="A12" s="3">
        <v>1</v>
      </c>
      <c r="B12" s="23" t="s">
        <v>10</v>
      </c>
      <c r="C12" s="23"/>
      <c r="D12" s="23"/>
      <c r="G12" s="11">
        <f>I11-(I11-I13)*((H11-H12)/(H11-H13))</f>
        <v>0.4228571428571429</v>
      </c>
      <c r="H12" s="12">
        <f>E10</f>
        <v>1.0571428571428572</v>
      </c>
      <c r="I12" s="13"/>
    </row>
    <row r="13" spans="4:9" s="3" customFormat="1" ht="13.5" thickBot="1">
      <c r="D13" s="25" t="s">
        <v>79</v>
      </c>
      <c r="G13" s="15"/>
      <c r="H13" s="16">
        <f>H9</f>
        <v>1.1</v>
      </c>
      <c r="I13" s="17">
        <v>0.44</v>
      </c>
    </row>
    <row r="14" spans="2:4" s="3" customFormat="1" ht="14.25" thickBot="1" thickTop="1">
      <c r="B14" s="25" t="s">
        <v>12</v>
      </c>
      <c r="C14" s="3">
        <f>(0.4+0.6*(G21/400))*F7/I20*1000</f>
        <v>75.45289855072464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</v>
      </c>
      <c r="I15" s="10">
        <v>0.26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0.27714285714285714</v>
      </c>
      <c r="H16" s="12">
        <f>E10</f>
        <v>1.0571428571428572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1.1</v>
      </c>
      <c r="I17" s="17">
        <v>0.29</v>
      </c>
    </row>
    <row r="18" spans="3:5" s="3" customFormat="1" ht="14.25" thickBot="1" thickTop="1">
      <c r="C18" s="25" t="s">
        <v>20</v>
      </c>
      <c r="D18" s="27">
        <f>(G24*($G$23+$I$23)*$F$7^2)</f>
        <v>10.018049999999999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7.673399999999999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11.11425</v>
      </c>
      <c r="E20" s="3" t="s">
        <v>21</v>
      </c>
      <c r="F20" s="31">
        <v>30</v>
      </c>
      <c r="G20" s="32">
        <v>40</v>
      </c>
      <c r="H20" s="33">
        <f>E10</f>
        <v>1.0571428571428572</v>
      </c>
      <c r="I20" s="34">
        <f>(F20-((F20-G20)*(2-H20)/(2-1)))</f>
        <v>39.42857142857143</v>
      </c>
    </row>
    <row r="21" spans="3:9" s="3" customFormat="1" ht="13.5" thickTop="1">
      <c r="C21" s="25" t="s">
        <v>28</v>
      </c>
      <c r="D21" s="27">
        <f>(I25*($G$23+$I$23)*$F$7^2)</f>
        <v>8.404199999999998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25.752</v>
      </c>
      <c r="E24" s="3" t="s">
        <v>36</v>
      </c>
      <c r="F24" s="39" t="s">
        <v>37</v>
      </c>
      <c r="G24" s="40">
        <v>0.047</v>
      </c>
      <c r="H24" s="41" t="s">
        <v>38</v>
      </c>
      <c r="I24" s="42">
        <f>G4</f>
        <v>0.052142857142857144</v>
      </c>
    </row>
    <row r="25" spans="3:9" s="3" customFormat="1" ht="15" thickBot="1">
      <c r="C25" s="3" t="s">
        <v>39</v>
      </c>
      <c r="D25" s="18">
        <f>G29*(G27+I27)*F7</f>
        <v>16.878</v>
      </c>
      <c r="E25" s="3" t="s">
        <v>36</v>
      </c>
      <c r="F25" s="43" t="s">
        <v>40</v>
      </c>
      <c r="G25" s="44">
        <v>0.036</v>
      </c>
      <c r="H25" s="45" t="s">
        <v>41</v>
      </c>
      <c r="I25" s="46">
        <f>G8</f>
        <v>0.039428571428571424</v>
      </c>
    </row>
    <row r="26" spans="3:5" s="3" customFormat="1" ht="14.25" thickBot="1" thickTop="1">
      <c r="C26" s="3" t="s">
        <v>42</v>
      </c>
      <c r="D26" s="18">
        <f>I28*(G27+I27)*F7</f>
        <v>24.36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15.834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0.4228571428571429</v>
      </c>
      <c r="H28" s="48" t="s">
        <v>48</v>
      </c>
      <c r="I28" s="42">
        <v>0.4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0.27714285714285714</v>
      </c>
      <c r="H29" s="16" t="s">
        <v>52</v>
      </c>
      <c r="I29" s="46">
        <v>0.26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0.0024500638668134597</v>
      </c>
      <c r="E34" s="3" t="s">
        <v>61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0.00186369871526936</v>
      </c>
      <c r="E35" s="3" t="s">
        <v>61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0.0027271062771371097</v>
      </c>
      <c r="E36" s="3" t="s">
        <v>61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0.00204557070449165</v>
      </c>
      <c r="E37" s="3" t="s">
        <v>61</v>
      </c>
      <c r="F37" s="3">
        <v>0.0017</v>
      </c>
      <c r="H37" s="47" t="s">
        <v>67</v>
      </c>
      <c r="I37" s="13">
        <f>11.33*1000*1000</f>
        <v>11330000</v>
      </c>
    </row>
    <row r="38" spans="4:9" s="3" customFormat="1" ht="13.5" thickBot="1">
      <c r="D38" s="18"/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D34*I36*1000*1000</f>
        <v>311.1581110853094</v>
      </c>
      <c r="D40" s="55">
        <f>50.27*1000/C40</f>
        <v>161.55773611255023</v>
      </c>
      <c r="E40" s="55">
        <f>78.54*1000/C40</f>
        <v>252.4118677994767</v>
      </c>
      <c r="F40" s="56">
        <f>113.09*1000/C40</f>
        <v>363.44866474971764</v>
      </c>
      <c r="G40" s="55">
        <f>153.94*1000/C40</f>
        <v>494.73240296729625</v>
      </c>
    </row>
    <row r="41" spans="2:7" s="3" customFormat="1" ht="12.75">
      <c r="B41" s="25" t="s">
        <v>74</v>
      </c>
      <c r="C41" s="54">
        <f>D35*I36*1000*1000</f>
        <v>236.68973683920873</v>
      </c>
      <c r="D41" s="55">
        <f>50.27*1000/C41</f>
        <v>212.3877472310939</v>
      </c>
      <c r="E41" s="55">
        <f>78.54*1000/C41</f>
        <v>331.8268085842474</v>
      </c>
      <c r="F41" s="56">
        <f>113.09*1000/C41</f>
        <v>477.79849481528566</v>
      </c>
      <c r="G41" s="55">
        <f>153.94*1000/C41</f>
        <v>650.3873047295523</v>
      </c>
    </row>
    <row r="42" spans="2:7" s="3" customFormat="1" ht="12.75">
      <c r="B42" s="25" t="s">
        <v>75</v>
      </c>
      <c r="C42" s="54">
        <f>D36*I36*1000*1000</f>
        <v>346.3424971964129</v>
      </c>
      <c r="D42" s="55">
        <f>50.27*1000/C42</f>
        <v>145.1453414089452</v>
      </c>
      <c r="E42" s="55">
        <f>78.54*1000/C42</f>
        <v>226.7697456586146</v>
      </c>
      <c r="F42" s="56">
        <f>113.09*1000/C42</f>
        <v>326.52649015193185</v>
      </c>
      <c r="G42" s="55">
        <f>153.94*1000/C42</f>
        <v>444.4733211954053</v>
      </c>
    </row>
    <row r="43" spans="2:7" s="3" customFormat="1" ht="12.75">
      <c r="B43" s="25" t="s">
        <v>76</v>
      </c>
      <c r="C43" s="54">
        <f>D37*I36*1000*1000</f>
        <v>259.7874794704395</v>
      </c>
      <c r="D43" s="55">
        <f>50.27*1000/C43</f>
        <v>193.5043216958425</v>
      </c>
      <c r="E43" s="55">
        <f>78.54*1000/C43</f>
        <v>302.3240387107911</v>
      </c>
      <c r="F43" s="56">
        <f>113.09*1000/C43</f>
        <v>435.31736106192216</v>
      </c>
      <c r="G43" s="55">
        <f>153.94*1000/C43</f>
        <v>592.5612747534909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1"/>
  </sheetPr>
  <dimension ref="A1:I44"/>
  <sheetViews>
    <sheetView workbookViewId="0" topLeftCell="A1">
      <selection activeCell="A1" sqref="A1:I43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00390625" style="58" customWidth="1"/>
    <col min="9" max="9" width="9.140625" style="58" customWidth="1"/>
    <col min="10" max="16384" width="9.140625" style="60" customWidth="1"/>
  </cols>
  <sheetData>
    <row r="1" spans="2:4" s="1" customFormat="1" ht="22.5">
      <c r="B1" s="104" t="s">
        <v>101</v>
      </c>
      <c r="C1" s="104"/>
      <c r="D1" s="104"/>
    </row>
    <row r="2" s="3" customFormat="1" ht="13.5" thickBot="1"/>
    <row r="3" spans="2:9" s="3" customFormat="1" ht="13.5" thickTop="1">
      <c r="B3" s="4"/>
      <c r="C3" s="5"/>
      <c r="D3" s="6"/>
      <c r="G3" s="94" t="s">
        <v>1</v>
      </c>
      <c r="H3" s="9">
        <v>1</v>
      </c>
      <c r="I3" s="10">
        <v>0.047</v>
      </c>
    </row>
    <row r="4" spans="2:9" s="3" customFormat="1" ht="12.75">
      <c r="B4" s="5"/>
      <c r="C4" s="6" t="s">
        <v>0</v>
      </c>
      <c r="D4" s="6"/>
      <c r="G4" s="11">
        <f>I3-(I3-I5)*((H3-H4)/(H3-H5))</f>
        <v>0.052142857142857144</v>
      </c>
      <c r="H4" s="12">
        <f>E10</f>
        <v>1.0571428571428572</v>
      </c>
      <c r="I4" s="13"/>
    </row>
    <row r="5" spans="2:9" s="3" customFormat="1" ht="13.5" thickBot="1">
      <c r="B5" s="4" t="s">
        <v>2</v>
      </c>
      <c r="C5" s="5"/>
      <c r="D5" s="18"/>
      <c r="G5" s="15"/>
      <c r="H5" s="16">
        <v>1.1</v>
      </c>
      <c r="I5" s="17">
        <v>0.056</v>
      </c>
    </row>
    <row r="6" spans="2:4" s="3" customFormat="1" ht="14.25" thickBot="1" thickTop="1">
      <c r="B6" s="4"/>
      <c r="C6" s="14" t="s">
        <v>3</v>
      </c>
      <c r="D6" s="6" t="s">
        <v>4</v>
      </c>
    </row>
    <row r="7" spans="2:9" s="3" customFormat="1" ht="13.5" thickTop="1">
      <c r="B7" s="4"/>
      <c r="C7" s="4"/>
      <c r="D7" s="18"/>
      <c r="E7" s="6" t="s">
        <v>5</v>
      </c>
      <c r="F7" s="18">
        <v>3.5</v>
      </c>
      <c r="G7" s="95" t="s">
        <v>6</v>
      </c>
      <c r="H7" s="9">
        <f>H3</f>
        <v>1</v>
      </c>
      <c r="I7" s="10">
        <v>0.036</v>
      </c>
    </row>
    <row r="8" spans="4:9" s="3" customFormat="1" ht="12.75">
      <c r="D8" s="18"/>
      <c r="E8" s="18" t="s">
        <v>7</v>
      </c>
      <c r="F8" s="18">
        <v>3.7</v>
      </c>
      <c r="G8" s="11">
        <f>I7-(I7-I9)*((H7-H8)/(H7-H9))</f>
        <v>0.039428571428571424</v>
      </c>
      <c r="H8" s="12">
        <f>E10</f>
        <v>1.0571428571428572</v>
      </c>
      <c r="I8" s="13"/>
    </row>
    <row r="9" spans="2:9" s="3" customFormat="1" ht="13.5" thickBot="1">
      <c r="B9" s="20"/>
      <c r="D9" s="18"/>
      <c r="G9" s="15"/>
      <c r="H9" s="16">
        <f>H5</f>
        <v>1.1</v>
      </c>
      <c r="I9" s="17">
        <v>0.042</v>
      </c>
    </row>
    <row r="10" spans="4:6" s="3" customFormat="1" ht="14.25" thickBot="1" thickTop="1">
      <c r="D10" s="6" t="s">
        <v>8</v>
      </c>
      <c r="E10" s="21">
        <f>F8/F7</f>
        <v>1.0571428571428572</v>
      </c>
      <c r="F10" s="22"/>
    </row>
    <row r="11" spans="4:9" s="3" customFormat="1" ht="13.5" thickTop="1">
      <c r="D11" s="18"/>
      <c r="E11" s="23"/>
      <c r="F11" s="18"/>
      <c r="G11" s="24" t="s">
        <v>9</v>
      </c>
      <c r="H11" s="9">
        <f>H7</f>
        <v>1</v>
      </c>
      <c r="I11" s="10">
        <v>0.4</v>
      </c>
    </row>
    <row r="12" spans="1:9" s="3" customFormat="1" ht="12.75">
      <c r="A12" s="3">
        <v>1</v>
      </c>
      <c r="B12" s="23" t="s">
        <v>10</v>
      </c>
      <c r="C12" s="23"/>
      <c r="D12" s="23"/>
      <c r="G12" s="11">
        <f>I11-(I11-I13)*((H11-H12)/(H11-H13))</f>
        <v>0.4228571428571429</v>
      </c>
      <c r="H12" s="12">
        <f>E10</f>
        <v>1.0571428571428572</v>
      </c>
      <c r="I12" s="13"/>
    </row>
    <row r="13" spans="4:9" s="3" customFormat="1" ht="13.5" thickBot="1">
      <c r="D13" s="25" t="s">
        <v>79</v>
      </c>
      <c r="G13" s="15"/>
      <c r="H13" s="16">
        <f>H9</f>
        <v>1.1</v>
      </c>
      <c r="I13" s="17">
        <v>0.44</v>
      </c>
    </row>
    <row r="14" spans="2:4" s="3" customFormat="1" ht="14.25" thickBot="1" thickTop="1">
      <c r="B14" s="25" t="s">
        <v>12</v>
      </c>
      <c r="C14" s="3">
        <f>(0.4+0.6*(G21/400))*F7/I20*1000</f>
        <v>75.45289855072464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</v>
      </c>
      <c r="I15" s="10">
        <v>0.26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0.27714285714285714</v>
      </c>
      <c r="H16" s="12">
        <f>E10</f>
        <v>1.0571428571428572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1.1</v>
      </c>
      <c r="I17" s="17">
        <v>0.29</v>
      </c>
    </row>
    <row r="18" spans="3:5" s="3" customFormat="1" ht="14.25" thickBot="1" thickTop="1">
      <c r="C18" s="25" t="s">
        <v>20</v>
      </c>
      <c r="D18" s="27">
        <f>(G24*($G$23+$I$23)*$F$7^2)</f>
        <v>10.018049999999999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7.673399999999999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11.11425</v>
      </c>
      <c r="E20" s="3" t="s">
        <v>21</v>
      </c>
      <c r="F20" s="31">
        <v>30</v>
      </c>
      <c r="G20" s="32">
        <v>40</v>
      </c>
      <c r="H20" s="33">
        <f>E10</f>
        <v>1.0571428571428572</v>
      </c>
      <c r="I20" s="34">
        <f>(F20-((F20-G20)*(2-H20)/(2-1)))</f>
        <v>39.42857142857143</v>
      </c>
    </row>
    <row r="21" spans="3:9" s="3" customFormat="1" ht="13.5" thickTop="1">
      <c r="C21" s="25" t="s">
        <v>28</v>
      </c>
      <c r="D21" s="27">
        <f>(I25*($G$23+$I$23)*$F$7^2)</f>
        <v>8.404199999999998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25.752</v>
      </c>
      <c r="E24" s="3" t="s">
        <v>36</v>
      </c>
      <c r="F24" s="39" t="s">
        <v>37</v>
      </c>
      <c r="G24" s="40">
        <v>0.047</v>
      </c>
      <c r="H24" s="41" t="s">
        <v>38</v>
      </c>
      <c r="I24" s="42">
        <f>G4</f>
        <v>0.052142857142857144</v>
      </c>
    </row>
    <row r="25" spans="3:9" s="3" customFormat="1" ht="15" thickBot="1">
      <c r="C25" s="3" t="s">
        <v>39</v>
      </c>
      <c r="D25" s="18">
        <f>G29*(G27+I27)*F7</f>
        <v>16.878</v>
      </c>
      <c r="E25" s="3" t="s">
        <v>36</v>
      </c>
      <c r="F25" s="43" t="s">
        <v>40</v>
      </c>
      <c r="G25" s="44">
        <v>0.036</v>
      </c>
      <c r="H25" s="45" t="s">
        <v>41</v>
      </c>
      <c r="I25" s="46">
        <f>G8</f>
        <v>0.039428571428571424</v>
      </c>
    </row>
    <row r="26" spans="3:5" s="3" customFormat="1" ht="14.25" thickBot="1" thickTop="1">
      <c r="C26" s="3" t="s">
        <v>42</v>
      </c>
      <c r="D26" s="18">
        <f>I28*(G27+I27)*F7</f>
        <v>24.36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15.834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0.4228571428571429</v>
      </c>
      <c r="H28" s="48" t="s">
        <v>48</v>
      </c>
      <c r="I28" s="42">
        <v>0.4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0.27714285714285714</v>
      </c>
      <c r="H29" s="16" t="s">
        <v>52</v>
      </c>
      <c r="I29" s="46">
        <v>0.26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0.0024500638668134597</v>
      </c>
      <c r="E34" s="3" t="s">
        <v>61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0.00186369871526936</v>
      </c>
      <c r="E35" s="3" t="s">
        <v>61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0.0027271062771371097</v>
      </c>
      <c r="E36" s="3" t="s">
        <v>61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0.00204557070449165</v>
      </c>
      <c r="E37" s="3" t="s">
        <v>61</v>
      </c>
      <c r="F37" s="3">
        <v>0.0017</v>
      </c>
      <c r="H37" s="47" t="s">
        <v>67</v>
      </c>
      <c r="I37" s="13">
        <f>11.33*1000*1000</f>
        <v>11330000</v>
      </c>
    </row>
    <row r="38" spans="4:9" s="3" customFormat="1" ht="13.5" thickBot="1">
      <c r="D38" s="18"/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D34*I36*1000*1000</f>
        <v>311.1581110853094</v>
      </c>
      <c r="D40" s="55">
        <f>50.27*1000/C40</f>
        <v>161.55773611255023</v>
      </c>
      <c r="E40" s="55">
        <f>78.54*1000/C40</f>
        <v>252.4118677994767</v>
      </c>
      <c r="F40" s="56">
        <f>113.09*1000/C40</f>
        <v>363.44866474971764</v>
      </c>
      <c r="G40" s="55">
        <f>153.94*1000/C40</f>
        <v>494.73240296729625</v>
      </c>
    </row>
    <row r="41" spans="2:7" s="3" customFormat="1" ht="12.75">
      <c r="B41" s="25" t="s">
        <v>74</v>
      </c>
      <c r="C41" s="54">
        <f>D35*I36*1000*1000</f>
        <v>236.68973683920873</v>
      </c>
      <c r="D41" s="55">
        <f>50.27*1000/C41</f>
        <v>212.3877472310939</v>
      </c>
      <c r="E41" s="55">
        <f>78.54*1000/C41</f>
        <v>331.8268085842474</v>
      </c>
      <c r="F41" s="56">
        <f>113.09*1000/C41</f>
        <v>477.79849481528566</v>
      </c>
      <c r="G41" s="55">
        <f>153.94*1000/C41</f>
        <v>650.3873047295523</v>
      </c>
    </row>
    <row r="42" spans="2:7" s="3" customFormat="1" ht="12.75">
      <c r="B42" s="25" t="s">
        <v>75</v>
      </c>
      <c r="C42" s="54">
        <f>D36*I36*1000*1000</f>
        <v>346.3424971964129</v>
      </c>
      <c r="D42" s="55">
        <f>50.27*1000/C42</f>
        <v>145.1453414089452</v>
      </c>
      <c r="E42" s="55">
        <f>78.54*1000/C42</f>
        <v>226.7697456586146</v>
      </c>
      <c r="F42" s="56">
        <f>113.09*1000/C42</f>
        <v>326.52649015193185</v>
      </c>
      <c r="G42" s="55">
        <f>153.94*1000/C42</f>
        <v>444.4733211954053</v>
      </c>
    </row>
    <row r="43" spans="2:7" s="3" customFormat="1" ht="12.75">
      <c r="B43" s="25" t="s">
        <v>76</v>
      </c>
      <c r="C43" s="54">
        <f>D37*I36*1000*1000</f>
        <v>259.7874794704395</v>
      </c>
      <c r="D43" s="55">
        <f>50.27*1000/C43</f>
        <v>193.5043216958425</v>
      </c>
      <c r="E43" s="55">
        <f>78.54*1000/C43</f>
        <v>302.3240387107911</v>
      </c>
      <c r="F43" s="56">
        <f>113.09*1000/C43</f>
        <v>435.31736106192216</v>
      </c>
      <c r="G43" s="55">
        <f>153.94*1000/C43</f>
        <v>592.5612747534909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1"/>
  </sheetPr>
  <dimension ref="A1:I44"/>
  <sheetViews>
    <sheetView workbookViewId="0" topLeftCell="A1">
      <selection activeCell="A1" sqref="A1:I43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00390625" style="58" customWidth="1"/>
    <col min="9" max="9" width="9.140625" style="58" customWidth="1"/>
    <col min="10" max="16384" width="9.140625" style="60" customWidth="1"/>
  </cols>
  <sheetData>
    <row r="1" spans="2:4" s="1" customFormat="1" ht="22.5">
      <c r="B1" s="104" t="s">
        <v>102</v>
      </c>
      <c r="C1" s="104"/>
      <c r="D1" s="104"/>
    </row>
    <row r="2" s="3" customFormat="1" ht="13.5" thickBot="1"/>
    <row r="3" spans="2:9" s="3" customFormat="1" ht="14.25" thickBot="1" thickTop="1">
      <c r="B3" s="4"/>
      <c r="C3" s="5"/>
      <c r="D3" s="18"/>
      <c r="G3" s="94" t="s">
        <v>1</v>
      </c>
      <c r="H3" s="9">
        <v>1</v>
      </c>
      <c r="I3" s="10">
        <v>0.057</v>
      </c>
    </row>
    <row r="4" spans="2:9" s="3" customFormat="1" ht="13.5" thickTop="1">
      <c r="B4" s="83"/>
      <c r="C4" s="84" t="s">
        <v>0</v>
      </c>
      <c r="D4" s="18"/>
      <c r="G4" s="11">
        <f>I3-(I3-I5)*((H3-H4)/(H3-H5))</f>
        <v>0.06157142857142857</v>
      </c>
      <c r="H4" s="12">
        <f>E10</f>
        <v>1.0571428571428572</v>
      </c>
      <c r="I4" s="13"/>
    </row>
    <row r="5" spans="2:9" s="3" customFormat="1" ht="13.5" thickBot="1">
      <c r="B5" s="85" t="s">
        <v>2</v>
      </c>
      <c r="C5" s="86"/>
      <c r="D5" s="18"/>
      <c r="G5" s="15"/>
      <c r="H5" s="16">
        <v>1.1</v>
      </c>
      <c r="I5" s="17">
        <v>0.065</v>
      </c>
    </row>
    <row r="6" spans="2:4" s="3" customFormat="1" ht="14.25" thickBot="1" thickTop="1">
      <c r="B6" s="85"/>
      <c r="C6" s="87" t="s">
        <v>3</v>
      </c>
      <c r="D6" s="18"/>
    </row>
    <row r="7" spans="2:9" s="3" customFormat="1" ht="14.25" thickBot="1" thickTop="1">
      <c r="B7" s="88"/>
      <c r="C7" s="89"/>
      <c r="D7" s="18"/>
      <c r="E7" s="18" t="s">
        <v>5</v>
      </c>
      <c r="F7" s="18">
        <v>3.5</v>
      </c>
      <c r="G7" s="95" t="s">
        <v>6</v>
      </c>
      <c r="H7" s="9">
        <f>H3</f>
        <v>1</v>
      </c>
      <c r="I7" s="10">
        <v>0.043</v>
      </c>
    </row>
    <row r="8" spans="4:9" s="3" customFormat="1" ht="13.5" thickTop="1">
      <c r="D8" s="18"/>
      <c r="E8" s="18" t="s">
        <v>7</v>
      </c>
      <c r="F8" s="18">
        <v>3.7</v>
      </c>
      <c r="G8" s="11">
        <f>I7-(I7-I9)*((H7-H8)/(H7-H9))</f>
        <v>0.04585714285714285</v>
      </c>
      <c r="H8" s="12">
        <f>E10</f>
        <v>1.0571428571428572</v>
      </c>
      <c r="I8" s="13"/>
    </row>
    <row r="9" spans="2:9" s="3" customFormat="1" ht="13.5" thickBot="1">
      <c r="B9" s="20"/>
      <c r="D9" s="18"/>
      <c r="G9" s="15"/>
      <c r="H9" s="16">
        <f>H5</f>
        <v>1.1</v>
      </c>
      <c r="I9" s="17">
        <v>0.048</v>
      </c>
    </row>
    <row r="10" spans="4:6" s="3" customFormat="1" ht="14.25" thickBot="1" thickTop="1">
      <c r="D10" s="6" t="s">
        <v>8</v>
      </c>
      <c r="E10" s="21">
        <f>F8/F7</f>
        <v>1.0571428571428572</v>
      </c>
      <c r="F10" s="22"/>
    </row>
    <row r="11" spans="5:9" s="3" customFormat="1" ht="13.5" thickTop="1">
      <c r="E11" s="23"/>
      <c r="F11" s="18"/>
      <c r="G11" s="24" t="s">
        <v>9</v>
      </c>
      <c r="H11" s="9">
        <f>H7</f>
        <v>1</v>
      </c>
      <c r="I11" s="10">
        <v>0.45</v>
      </c>
    </row>
    <row r="12" spans="1:9" s="3" customFormat="1" ht="12.75">
      <c r="A12" s="3">
        <v>1</v>
      </c>
      <c r="B12" s="23" t="s">
        <v>10</v>
      </c>
      <c r="C12" s="23"/>
      <c r="D12" s="23"/>
      <c r="G12" s="11">
        <f>I11-(I11-I13)*((H11-H12)/(H11-H13))</f>
        <v>0.46714285714285714</v>
      </c>
      <c r="H12" s="12">
        <f>E10</f>
        <v>1.0571428571428572</v>
      </c>
      <c r="I12" s="13"/>
    </row>
    <row r="13" spans="3:9" s="3" customFormat="1" ht="13.5" thickBot="1">
      <c r="C13" s="23"/>
      <c r="D13" s="25" t="s">
        <v>11</v>
      </c>
      <c r="G13" s="15"/>
      <c r="H13" s="16">
        <f>H9</f>
        <v>1.1</v>
      </c>
      <c r="I13" s="17">
        <v>0.48</v>
      </c>
    </row>
    <row r="14" spans="2:4" s="3" customFormat="1" ht="14.25" thickBot="1" thickTop="1">
      <c r="B14" s="25" t="s">
        <v>12</v>
      </c>
      <c r="C14" s="3">
        <f>(0.4+0.6*(G21/400))*F7/I20*1000</f>
        <v>75.45289855072464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</v>
      </c>
      <c r="I15" s="10">
        <v>0.3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0.31142857142857144</v>
      </c>
      <c r="H16" s="12">
        <f>E10</f>
        <v>1.0571428571428572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1.1</v>
      </c>
      <c r="I17" s="17">
        <v>0.32</v>
      </c>
    </row>
    <row r="18" spans="3:5" s="3" customFormat="1" ht="14.25" thickBot="1" thickTop="1">
      <c r="C18" s="25" t="s">
        <v>20</v>
      </c>
      <c r="D18" s="27">
        <f>(G24*($G$23+$I$23)*$F$7^2)</f>
        <v>0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9.378599999999999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13.123949999999997</v>
      </c>
      <c r="E20" s="3" t="s">
        <v>21</v>
      </c>
      <c r="F20" s="31">
        <v>30</v>
      </c>
      <c r="G20" s="32">
        <v>40</v>
      </c>
      <c r="H20" s="33">
        <f>E10</f>
        <v>1.0571428571428572</v>
      </c>
      <c r="I20" s="34">
        <f>(F20-((F20-G20)*(2-H20)/(2-1)))</f>
        <v>39.42857142857143</v>
      </c>
    </row>
    <row r="21" spans="3:9" s="3" customFormat="1" ht="13.5" thickTop="1">
      <c r="C21" s="25" t="s">
        <v>28</v>
      </c>
      <c r="D21" s="27">
        <f>(I25*($G$23+$I$23)*$F$7^2)</f>
        <v>9.774449999999998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28.448999999999998</v>
      </c>
      <c r="E24" s="3" t="s">
        <v>36</v>
      </c>
      <c r="F24" s="39" t="s">
        <v>37</v>
      </c>
      <c r="G24" s="40">
        <v>0</v>
      </c>
      <c r="H24" s="41" t="s">
        <v>38</v>
      </c>
      <c r="I24" s="42">
        <f>G4</f>
        <v>0.06157142857142857</v>
      </c>
    </row>
    <row r="25" spans="3:9" s="3" customFormat="1" ht="15" thickBot="1">
      <c r="C25" s="3" t="s">
        <v>39</v>
      </c>
      <c r="D25" s="18">
        <f>G29*(G27+I27)*F7</f>
        <v>18.966</v>
      </c>
      <c r="E25" s="3" t="s">
        <v>36</v>
      </c>
      <c r="F25" s="43" t="s">
        <v>40</v>
      </c>
      <c r="G25" s="44">
        <v>0.044</v>
      </c>
      <c r="H25" s="45" t="s">
        <v>41</v>
      </c>
      <c r="I25" s="46">
        <f>G8</f>
        <v>0.04585714285714285</v>
      </c>
    </row>
    <row r="26" spans="3:5" s="3" customFormat="1" ht="14.25" thickBot="1" thickTop="1">
      <c r="C26" s="3" t="s">
        <v>42</v>
      </c>
      <c r="D26" s="18">
        <f>I28*(G27+I27)*F7</f>
        <v>0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18.27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0.46714285714285714</v>
      </c>
      <c r="H28" s="48" t="s">
        <v>48</v>
      </c>
      <c r="I28" s="42">
        <v>0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0.31142857142857144</v>
      </c>
      <c r="H29" s="16" t="s">
        <v>52</v>
      </c>
      <c r="I29" s="46">
        <v>0.3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</v>
      </c>
      <c r="E34" s="3" t="s">
        <v>82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0.0022893173010969737</v>
      </c>
      <c r="E35" s="3" t="s">
        <v>61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0.0032399768793066027</v>
      </c>
      <c r="E36" s="3" t="s">
        <v>61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0.0023887528444600805</v>
      </c>
      <c r="E37" s="3" t="s">
        <v>61</v>
      </c>
      <c r="F37" s="3">
        <v>0.0017</v>
      </c>
      <c r="H37" s="47" t="s">
        <v>67</v>
      </c>
      <c r="I37" s="13">
        <f>11.33*1000*1000</f>
        <v>11330000</v>
      </c>
    </row>
    <row r="38" spans="8:9" s="3" customFormat="1" ht="13.5" thickBot="1"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F34*I36*1000*1000</f>
        <v>215.89999999999998</v>
      </c>
      <c r="D40" s="55">
        <f>50.27*1000/C40</f>
        <v>232.83927744326078</v>
      </c>
      <c r="E40" s="55">
        <f>78.54*1000/C40</f>
        <v>363.77952755905517</v>
      </c>
      <c r="F40" s="56">
        <f>113.09*1000/C40</f>
        <v>523.8073182028718</v>
      </c>
      <c r="G40" s="55">
        <f>153.94*1000/C40</f>
        <v>713.0152848540991</v>
      </c>
    </row>
    <row r="41" spans="2:7" s="3" customFormat="1" ht="12.75">
      <c r="B41" s="25" t="s">
        <v>74</v>
      </c>
      <c r="C41" s="54">
        <f>D35*I36*1000*1000</f>
        <v>290.74329723931567</v>
      </c>
      <c r="D41" s="55">
        <f>50.27*1000/C41</f>
        <v>172.90166437997684</v>
      </c>
      <c r="E41" s="55">
        <f>78.54*1000/C41</f>
        <v>270.13520430482157</v>
      </c>
      <c r="F41" s="56">
        <f>113.09*1000/C41</f>
        <v>388.968554301404</v>
      </c>
      <c r="G41" s="55">
        <f>153.94*1000/C41</f>
        <v>529.4705035737743</v>
      </c>
    </row>
    <row r="42" spans="2:7" s="3" customFormat="1" ht="12.75">
      <c r="B42" s="25" t="s">
        <v>75</v>
      </c>
      <c r="C42" s="54">
        <f>D36*I36*1000*1000</f>
        <v>411.47706367193854</v>
      </c>
      <c r="D42" s="55">
        <f>50.27*1000/C42</f>
        <v>122.1696284876747</v>
      </c>
      <c r="E42" s="55">
        <f>78.54*1000/C42</f>
        <v>190.87333641181561</v>
      </c>
      <c r="F42" s="56">
        <f>113.09*1000/C42</f>
        <v>274.8391343877289</v>
      </c>
      <c r="G42" s="55">
        <f>153.94*1000/C42</f>
        <v>374.11562779774505</v>
      </c>
    </row>
    <row r="43" spans="2:7" s="3" customFormat="1" ht="12.75">
      <c r="B43" s="25" t="s">
        <v>76</v>
      </c>
      <c r="C43" s="54">
        <f>D37*I36*1000*1000</f>
        <v>303.37161124643023</v>
      </c>
      <c r="D43" s="55">
        <f>50.27*1000/C43</f>
        <v>165.7043643387101</v>
      </c>
      <c r="E43" s="55">
        <f>78.54*1000/C43</f>
        <v>258.89040730380526</v>
      </c>
      <c r="F43" s="56">
        <f>113.09*1000/C43</f>
        <v>372.77713473373234</v>
      </c>
      <c r="G43" s="55">
        <f>153.94*1000/C43</f>
        <v>507.4304723751946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1"/>
  </sheetPr>
  <dimension ref="A1:I44"/>
  <sheetViews>
    <sheetView workbookViewId="0" topLeftCell="A17">
      <selection activeCell="A1" sqref="A1:I43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00390625" style="58" customWidth="1"/>
    <col min="9" max="9" width="9.140625" style="58" customWidth="1"/>
    <col min="10" max="16384" width="9.140625" style="60" customWidth="1"/>
  </cols>
  <sheetData>
    <row r="1" spans="2:4" s="1" customFormat="1" ht="22.5">
      <c r="B1" s="104" t="s">
        <v>103</v>
      </c>
      <c r="C1" s="104"/>
      <c r="D1" s="104"/>
    </row>
    <row r="2" s="3" customFormat="1" ht="13.5" thickBot="1">
      <c r="D2" s="18"/>
    </row>
    <row r="3" spans="3:9" s="3" customFormat="1" ht="13.5" thickTop="1">
      <c r="C3" s="25"/>
      <c r="D3" s="18"/>
      <c r="G3" s="94" t="s">
        <v>1</v>
      </c>
      <c r="H3" s="9">
        <v>1.75</v>
      </c>
      <c r="I3" s="10">
        <v>0.063</v>
      </c>
    </row>
    <row r="4" spans="3:9" s="3" customFormat="1" ht="12.75">
      <c r="C4" s="25"/>
      <c r="D4" s="23"/>
      <c r="G4" s="11">
        <f>I3-(I3-I5)*((H3-H4)/(H3-H5))</f>
        <v>0.0646</v>
      </c>
      <c r="H4" s="12">
        <f>E10</f>
        <v>1.85</v>
      </c>
      <c r="I4" s="13"/>
    </row>
    <row r="5" spans="2:9" s="3" customFormat="1" ht="13.5" thickBot="1">
      <c r="B5" s="5"/>
      <c r="C5" s="77" t="s">
        <v>0</v>
      </c>
      <c r="D5" s="23"/>
      <c r="G5" s="15"/>
      <c r="H5" s="90">
        <v>2</v>
      </c>
      <c r="I5" s="17">
        <v>0.067</v>
      </c>
    </row>
    <row r="6" spans="2:4" s="3" customFormat="1" ht="14.25" thickBot="1" thickTop="1">
      <c r="B6" s="6" t="s">
        <v>77</v>
      </c>
      <c r="C6" s="78"/>
      <c r="D6" s="18"/>
    </row>
    <row r="7" spans="2:9" s="3" customFormat="1" ht="13.5" thickTop="1">
      <c r="B7" s="6" t="s">
        <v>4</v>
      </c>
      <c r="C7" s="79" t="s">
        <v>3</v>
      </c>
      <c r="D7" s="18"/>
      <c r="E7" s="18" t="s">
        <v>5</v>
      </c>
      <c r="F7" s="18">
        <v>2</v>
      </c>
      <c r="G7" s="95" t="s">
        <v>6</v>
      </c>
      <c r="H7" s="9">
        <f>H3</f>
        <v>1.75</v>
      </c>
      <c r="I7" s="10">
        <v>0.047</v>
      </c>
    </row>
    <row r="8" spans="2:9" s="3" customFormat="1" ht="12.75">
      <c r="B8" s="5"/>
      <c r="C8" s="80"/>
      <c r="D8" s="18"/>
      <c r="E8" s="18" t="s">
        <v>7</v>
      </c>
      <c r="F8" s="18">
        <v>3.7</v>
      </c>
      <c r="G8" s="11">
        <f>I7-(I7-I9)*((H7-H8)/(H7-H9))</f>
        <v>0.0482</v>
      </c>
      <c r="H8" s="12">
        <f>E10</f>
        <v>1.85</v>
      </c>
      <c r="I8" s="13"/>
    </row>
    <row r="9" spans="2:9" s="3" customFormat="1" ht="13.5" thickBot="1">
      <c r="B9" s="20"/>
      <c r="C9" s="18" t="s">
        <v>0</v>
      </c>
      <c r="D9" s="18"/>
      <c r="G9" s="15"/>
      <c r="H9" s="16">
        <f>H5</f>
        <v>2</v>
      </c>
      <c r="I9" s="17">
        <v>0.05</v>
      </c>
    </row>
    <row r="10" spans="4:6" s="3" customFormat="1" ht="14.25" thickBot="1" thickTop="1">
      <c r="D10" s="6" t="s">
        <v>8</v>
      </c>
      <c r="E10" s="21">
        <f>F8/F7</f>
        <v>1.85</v>
      </c>
      <c r="F10" s="22"/>
    </row>
    <row r="11" spans="4:9" s="3" customFormat="1" ht="13.5" thickTop="1">
      <c r="D11" s="18"/>
      <c r="E11" s="23"/>
      <c r="F11" s="18"/>
      <c r="G11" s="24" t="s">
        <v>9</v>
      </c>
      <c r="H11" s="9">
        <f>H7</f>
        <v>1.75</v>
      </c>
      <c r="I11" s="10">
        <v>0.5</v>
      </c>
    </row>
    <row r="12" spans="1:9" s="3" customFormat="1" ht="12.75">
      <c r="A12" s="3">
        <v>1</v>
      </c>
      <c r="B12" s="23" t="s">
        <v>10</v>
      </c>
      <c r="C12" s="23"/>
      <c r="D12" s="23"/>
      <c r="G12" s="11">
        <f>I11-(I11-I13)*((H11-H12)/(H11-H13))</f>
        <v>0.508</v>
      </c>
      <c r="H12" s="12">
        <f>E10</f>
        <v>1.85</v>
      </c>
      <c r="I12" s="13"/>
    </row>
    <row r="13" spans="2:9" s="3" customFormat="1" ht="13.5" thickBot="1">
      <c r="B13" s="25" t="s">
        <v>12</v>
      </c>
      <c r="C13" s="3" t="s">
        <v>78</v>
      </c>
      <c r="D13" s="18"/>
      <c r="G13" s="15"/>
      <c r="H13" s="16">
        <f>H9</f>
        <v>2</v>
      </c>
      <c r="I13" s="17">
        <v>0.52</v>
      </c>
    </row>
    <row r="14" spans="2:4" s="3" customFormat="1" ht="14.25" thickBot="1" thickTop="1">
      <c r="B14" s="25" t="s">
        <v>12</v>
      </c>
      <c r="C14" s="3">
        <f>(0.4+0.6*(G21/400))*F7/I20*1000</f>
        <v>46.57534246575342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1.75</v>
      </c>
      <c r="I15" s="10">
        <v>0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</v>
      </c>
      <c r="H16" s="12">
        <f>E10</f>
        <v>1.85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2</v>
      </c>
      <c r="I17" s="17">
        <v>0</v>
      </c>
    </row>
    <row r="18" spans="3:5" s="3" customFormat="1" ht="14.25" thickBot="1" thickTop="1">
      <c r="C18" s="25" t="s">
        <v>20</v>
      </c>
      <c r="D18" s="27">
        <f>(G24*($G$23+$I$23)*$F$7^2)</f>
        <v>2.7144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2.0183999999999997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4.49616</v>
      </c>
      <c r="E20" s="3" t="s">
        <v>21</v>
      </c>
      <c r="F20" s="31">
        <v>35</v>
      </c>
      <c r="G20" s="32">
        <v>45</v>
      </c>
      <c r="H20" s="33">
        <f>E10</f>
        <v>1.85</v>
      </c>
      <c r="I20" s="34">
        <f>(F20-((F20-G20)*(2-H20)/(2-1)))</f>
        <v>36.5</v>
      </c>
    </row>
    <row r="21" spans="3:9" s="3" customFormat="1" ht="13.5" thickTop="1">
      <c r="C21" s="25" t="s">
        <v>28</v>
      </c>
      <c r="D21" s="27">
        <f>(I25*($G$23+$I$23)*$F$7^2)</f>
        <v>3.35472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17.6784</v>
      </c>
      <c r="E24" s="3" t="s">
        <v>36</v>
      </c>
      <c r="F24" s="39" t="s">
        <v>37</v>
      </c>
      <c r="G24" s="40">
        <v>0.039</v>
      </c>
      <c r="H24" s="41" t="s">
        <v>38</v>
      </c>
      <c r="I24" s="42">
        <f>G4</f>
        <v>0.0646</v>
      </c>
    </row>
    <row r="25" spans="3:9" s="3" customFormat="1" ht="15" thickBot="1">
      <c r="C25" s="3" t="s">
        <v>39</v>
      </c>
      <c r="D25" s="18">
        <f>G29*(G27+I27)*F7</f>
        <v>0</v>
      </c>
      <c r="E25" s="3" t="s">
        <v>36</v>
      </c>
      <c r="F25" s="43" t="s">
        <v>40</v>
      </c>
      <c r="G25" s="44">
        <v>0.029</v>
      </c>
      <c r="H25" s="45" t="s">
        <v>41</v>
      </c>
      <c r="I25" s="46">
        <f>G8</f>
        <v>0.0482</v>
      </c>
    </row>
    <row r="26" spans="3:5" s="3" customFormat="1" ht="14.25" thickBot="1" thickTop="1">
      <c r="C26" s="3" t="s">
        <v>42</v>
      </c>
      <c r="D26" s="18">
        <f>I28*(G27+I27)*F7</f>
        <v>12.527999999999999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8.351999999999999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0.508</v>
      </c>
      <c r="H28" s="48" t="s">
        <v>48</v>
      </c>
      <c r="I28" s="42">
        <v>0.36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</v>
      </c>
      <c r="H29" s="16" t="s">
        <v>52</v>
      </c>
      <c r="I29" s="46">
        <v>0.24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0.0006499863818887706</v>
      </c>
      <c r="E34" s="3" t="s">
        <v>82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0.00048238543587644886</v>
      </c>
      <c r="E35" s="3" t="s">
        <v>82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0.0010820671820805613</v>
      </c>
      <c r="E36" s="3" t="s">
        <v>82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0.0008047612562061923</v>
      </c>
      <c r="E37" s="3" t="s">
        <v>82</v>
      </c>
      <c r="F37" s="3">
        <v>0.0017</v>
      </c>
      <c r="H37" s="47" t="s">
        <v>67</v>
      </c>
      <c r="I37" s="13">
        <f>11.33*1000*1000</f>
        <v>11330000</v>
      </c>
    </row>
    <row r="38" spans="4:9" s="3" customFormat="1" ht="13.5" thickBot="1">
      <c r="D38" s="18"/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F34*I36*1000*1000</f>
        <v>215.89999999999998</v>
      </c>
      <c r="D40" s="55">
        <f>50.27*1000/C40</f>
        <v>232.83927744326078</v>
      </c>
      <c r="E40" s="55">
        <f>78.54*1000/C40</f>
        <v>363.77952755905517</v>
      </c>
      <c r="F40" s="56">
        <f>113.09*1000/C40</f>
        <v>523.8073182028718</v>
      </c>
      <c r="G40" s="55">
        <f>153.94*1000/C40</f>
        <v>713.0152848540991</v>
      </c>
    </row>
    <row r="41" spans="2:7" s="3" customFormat="1" ht="12.75">
      <c r="B41" s="25" t="s">
        <v>74</v>
      </c>
      <c r="C41" s="54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</row>
    <row r="42" spans="2:7" s="3" customFormat="1" ht="12.75">
      <c r="B42" s="25" t="s">
        <v>75</v>
      </c>
      <c r="C42" s="54">
        <f>F36*I36*1000*1000</f>
        <v>215.89999999999998</v>
      </c>
      <c r="D42" s="55">
        <f>50.27*1000/C42</f>
        <v>232.83927744326078</v>
      </c>
      <c r="E42" s="55">
        <f>78.54*1000/C42</f>
        <v>363.77952755905517</v>
      </c>
      <c r="F42" s="56">
        <f>113.09*1000/C42</f>
        <v>523.8073182028718</v>
      </c>
      <c r="G42" s="55">
        <f>153.94*1000/C42</f>
        <v>713.0152848540991</v>
      </c>
    </row>
    <row r="43" spans="2:7" s="3" customFormat="1" ht="12.75">
      <c r="B43" s="25" t="s">
        <v>76</v>
      </c>
      <c r="C43" s="54">
        <f>F37*I36*1000*1000</f>
        <v>215.89999999999998</v>
      </c>
      <c r="D43" s="55">
        <f>50.27*1000/C43</f>
        <v>232.83927744326078</v>
      </c>
      <c r="E43" s="55">
        <f>78.54*1000/C43</f>
        <v>363.77952755905517</v>
      </c>
      <c r="F43" s="56">
        <f>113.09*1000/C43</f>
        <v>523.8073182028718</v>
      </c>
      <c r="G43" s="55">
        <f>153.94*1000/C43</f>
        <v>713.0152848540991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1"/>
  </sheetPr>
  <dimension ref="A1:I44"/>
  <sheetViews>
    <sheetView workbookViewId="0" topLeftCell="A1">
      <selection activeCell="K13" sqref="K13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140625" style="58" customWidth="1"/>
    <col min="7" max="7" width="9.57421875" style="58" customWidth="1"/>
    <col min="8" max="8" width="11.57421875" style="58" customWidth="1"/>
    <col min="9" max="9" width="9.140625" style="58" customWidth="1"/>
    <col min="10" max="16384" width="9.140625" style="60" customWidth="1"/>
  </cols>
  <sheetData>
    <row r="1" spans="2:4" s="1" customFormat="1" ht="22.5">
      <c r="B1" s="104" t="s">
        <v>104</v>
      </c>
      <c r="C1" s="104"/>
      <c r="D1" s="104"/>
    </row>
    <row r="2" s="3" customFormat="1" ht="13.5" thickBot="1">
      <c r="D2" s="18"/>
    </row>
    <row r="3" spans="3:9" s="3" customFormat="1" ht="13.5" thickTop="1">
      <c r="C3" s="25"/>
      <c r="D3" s="18"/>
      <c r="G3" s="94" t="s">
        <v>1</v>
      </c>
      <c r="H3" s="9">
        <v>1.75</v>
      </c>
      <c r="I3" s="10">
        <v>0.059</v>
      </c>
    </row>
    <row r="4" spans="3:9" s="3" customFormat="1" ht="12.75">
      <c r="C4" s="25"/>
      <c r="D4" s="23"/>
      <c r="G4" s="11">
        <f>I3-(I3-I5)*((H3-H4)/(H3-H5))</f>
        <v>0.0606</v>
      </c>
      <c r="H4" s="12">
        <f>E10</f>
        <v>1.85</v>
      </c>
      <c r="I4" s="13"/>
    </row>
    <row r="5" spans="2:9" s="3" customFormat="1" ht="13.5" thickBot="1">
      <c r="B5" s="5"/>
      <c r="C5" s="6" t="s">
        <v>0</v>
      </c>
      <c r="D5" s="23"/>
      <c r="G5" s="15"/>
      <c r="H5" s="16">
        <v>2</v>
      </c>
      <c r="I5" s="17">
        <v>0.063</v>
      </c>
    </row>
    <row r="6" spans="2:3" s="3" customFormat="1" ht="14.25" thickBot="1" thickTop="1">
      <c r="B6" s="4"/>
      <c r="C6" s="5"/>
    </row>
    <row r="7" spans="2:9" s="3" customFormat="1" ht="13.5" thickTop="1">
      <c r="B7" s="6" t="s">
        <v>4</v>
      </c>
      <c r="C7" s="14" t="s">
        <v>3</v>
      </c>
      <c r="D7" s="18" t="s">
        <v>4</v>
      </c>
      <c r="E7" s="18" t="s">
        <v>5</v>
      </c>
      <c r="F7" s="18">
        <v>2</v>
      </c>
      <c r="G7" s="95" t="s">
        <v>6</v>
      </c>
      <c r="H7" s="9">
        <f>H3</f>
        <v>1.75</v>
      </c>
      <c r="I7" s="10">
        <v>0.044</v>
      </c>
    </row>
    <row r="8" spans="2:9" s="3" customFormat="1" ht="12.75">
      <c r="B8" s="5"/>
      <c r="C8" s="4"/>
      <c r="D8" s="18"/>
      <c r="E8" s="18" t="s">
        <v>7</v>
      </c>
      <c r="F8" s="18">
        <v>3.7</v>
      </c>
      <c r="G8" s="11">
        <f>I7-(I7-I9)*((H7-H8)/(H7-H9))</f>
        <v>0.0456</v>
      </c>
      <c r="H8" s="12">
        <f>E10</f>
        <v>1.85</v>
      </c>
      <c r="I8" s="13"/>
    </row>
    <row r="9" spans="2:9" s="3" customFormat="1" ht="13.5" thickBot="1">
      <c r="B9" s="20"/>
      <c r="C9" s="18" t="s">
        <v>0</v>
      </c>
      <c r="G9" s="15"/>
      <c r="H9" s="16">
        <f>H5</f>
        <v>2</v>
      </c>
      <c r="I9" s="17">
        <v>0.048</v>
      </c>
    </row>
    <row r="10" spans="4:6" s="3" customFormat="1" ht="14.25" thickBot="1" thickTop="1">
      <c r="D10" s="6" t="s">
        <v>8</v>
      </c>
      <c r="E10" s="21">
        <f>F8/F7</f>
        <v>1.85</v>
      </c>
      <c r="F10" s="22"/>
    </row>
    <row r="11" spans="5:9" s="3" customFormat="1" ht="13.5" thickTop="1">
      <c r="E11" s="23"/>
      <c r="F11" s="18"/>
      <c r="G11" s="24" t="s">
        <v>9</v>
      </c>
      <c r="H11" s="9">
        <f>H7</f>
        <v>1.75</v>
      </c>
      <c r="I11" s="10">
        <v>0.48</v>
      </c>
    </row>
    <row r="12" spans="1:9" s="3" customFormat="1" ht="12.75">
      <c r="A12" s="3">
        <v>1</v>
      </c>
      <c r="B12" s="23" t="s">
        <v>10</v>
      </c>
      <c r="C12" s="23"/>
      <c r="D12" s="23"/>
      <c r="G12" s="11">
        <f>I11-(I11-I13)*((H11-H12)/(H11-H13))</f>
        <v>0.488</v>
      </c>
      <c r="H12" s="12">
        <f>E10</f>
        <v>1.85</v>
      </c>
      <c r="I12" s="13"/>
    </row>
    <row r="13" spans="2:9" s="3" customFormat="1" ht="13.5" thickBot="1">
      <c r="B13" s="25" t="s">
        <v>12</v>
      </c>
      <c r="C13" s="3" t="s">
        <v>78</v>
      </c>
      <c r="D13" s="18"/>
      <c r="G13" s="15"/>
      <c r="H13" s="16">
        <f>H9</f>
        <v>2</v>
      </c>
      <c r="I13" s="17">
        <v>0.5</v>
      </c>
    </row>
    <row r="14" spans="2:4" s="3" customFormat="1" ht="14.25" thickBot="1" thickTop="1">
      <c r="B14" s="25" t="s">
        <v>12</v>
      </c>
      <c r="C14" s="3">
        <f>(0.4+0.6*(G21/400))*F7/I20*1000</f>
        <v>46.57534246575342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1.75</v>
      </c>
      <c r="I15" s="10">
        <v>0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</v>
      </c>
      <c r="H16" s="12">
        <f>E10</f>
        <v>1.85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2</v>
      </c>
      <c r="I17" s="17">
        <v>0</v>
      </c>
    </row>
    <row r="18" spans="3:5" s="3" customFormat="1" ht="14.25" thickBot="1" thickTop="1">
      <c r="C18" s="25" t="s">
        <v>20</v>
      </c>
      <c r="D18" s="27">
        <f>(G24*($G$23+$I$23)*$F$7^2)</f>
        <v>2.2272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1.6703999999999999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4.217759999999999</v>
      </c>
      <c r="E20" s="3" t="s">
        <v>21</v>
      </c>
      <c r="F20" s="31">
        <v>35</v>
      </c>
      <c r="G20" s="32">
        <v>45</v>
      </c>
      <c r="H20" s="33">
        <f>E10</f>
        <v>1.85</v>
      </c>
      <c r="I20" s="34">
        <f>(F20-((F20-G20)*(2-H20)/(2-1)))</f>
        <v>36.5</v>
      </c>
    </row>
    <row r="21" spans="3:9" s="3" customFormat="1" ht="13.5" thickTop="1">
      <c r="C21" s="25" t="s">
        <v>28</v>
      </c>
      <c r="D21" s="27">
        <f>(I25*($G$23+$I$23)*$F$7^2)</f>
        <v>3.1737599999999997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16.9824</v>
      </c>
      <c r="E24" s="3" t="s">
        <v>36</v>
      </c>
      <c r="F24" s="39" t="s">
        <v>37</v>
      </c>
      <c r="G24" s="40">
        <v>0.032</v>
      </c>
      <c r="H24" s="41" t="s">
        <v>38</v>
      </c>
      <c r="I24" s="42">
        <f>G4</f>
        <v>0.0606</v>
      </c>
    </row>
    <row r="25" spans="3:9" s="3" customFormat="1" ht="15" thickBot="1">
      <c r="C25" s="3" t="s">
        <v>39</v>
      </c>
      <c r="D25" s="18">
        <f>G29*(G27+I27)*F7</f>
        <v>0</v>
      </c>
      <c r="E25" s="3" t="s">
        <v>36</v>
      </c>
      <c r="F25" s="43" t="s">
        <v>40</v>
      </c>
      <c r="G25" s="44">
        <v>0.024</v>
      </c>
      <c r="H25" s="45" t="s">
        <v>41</v>
      </c>
      <c r="I25" s="46">
        <f>G8</f>
        <v>0.0456</v>
      </c>
    </row>
    <row r="26" spans="3:5" s="3" customFormat="1" ht="14.25" thickBot="1" thickTop="1">
      <c r="C26" s="3" t="s">
        <v>42</v>
      </c>
      <c r="D26" s="18">
        <f>I28*(G27+I27)*F7</f>
        <v>11.484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0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0.488</v>
      </c>
      <c r="H28" s="48" t="s">
        <v>48</v>
      </c>
      <c r="I28" s="42">
        <v>0.33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</v>
      </c>
      <c r="H29" s="16" t="s">
        <v>52</v>
      </c>
      <c r="I29" s="46">
        <v>0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0.0005325969660811289</v>
      </c>
      <c r="E34" s="3" t="s">
        <v>82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0.0003988297472588465</v>
      </c>
      <c r="E35" s="3" t="s">
        <v>82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0.0010142644275355109</v>
      </c>
      <c r="E36" s="3" t="s">
        <v>82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0.0007609636214851877</v>
      </c>
      <c r="E37" s="3" t="s">
        <v>82</v>
      </c>
      <c r="F37" s="3">
        <v>0.0017</v>
      </c>
      <c r="H37" s="47" t="s">
        <v>67</v>
      </c>
      <c r="I37" s="13">
        <f>11.33*1000*1000</f>
        <v>11330000</v>
      </c>
    </row>
    <row r="38" spans="8:9" s="3" customFormat="1" ht="13.5" thickBot="1"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F34*I36*1000*1000</f>
        <v>215.89999999999998</v>
      </c>
      <c r="D40" s="55">
        <f>50.27*1000/C40</f>
        <v>232.83927744326078</v>
      </c>
      <c r="E40" s="55">
        <f>78.54*1000/C40</f>
        <v>363.77952755905517</v>
      </c>
      <c r="F40" s="56">
        <f>113.09*1000/C40</f>
        <v>523.8073182028718</v>
      </c>
      <c r="G40" s="55">
        <f>153.94*1000/C40</f>
        <v>713.0152848540991</v>
      </c>
    </row>
    <row r="41" spans="2:7" s="3" customFormat="1" ht="12.75">
      <c r="B41" s="25" t="s">
        <v>74</v>
      </c>
      <c r="C41" s="54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</row>
    <row r="42" spans="2:7" s="3" customFormat="1" ht="12.75">
      <c r="B42" s="25" t="s">
        <v>75</v>
      </c>
      <c r="C42" s="54">
        <f>F36*I36*1000*1000</f>
        <v>215.89999999999998</v>
      </c>
      <c r="D42" s="55">
        <f>50.27*1000/C42</f>
        <v>232.83927744326078</v>
      </c>
      <c r="E42" s="55">
        <f>78.54*1000/C42</f>
        <v>363.77952755905517</v>
      </c>
      <c r="F42" s="56">
        <f>113.09*1000/C42</f>
        <v>523.8073182028718</v>
      </c>
      <c r="G42" s="55">
        <f>153.94*1000/C42</f>
        <v>713.0152848540991</v>
      </c>
    </row>
    <row r="43" spans="2:7" s="3" customFormat="1" ht="12.75">
      <c r="B43" s="25" t="s">
        <v>76</v>
      </c>
      <c r="C43" s="54">
        <f>F37*I36*1000*1000</f>
        <v>215.89999999999998</v>
      </c>
      <c r="D43" s="55">
        <f>50.27*1000/C43</f>
        <v>232.83927744326078</v>
      </c>
      <c r="E43" s="55">
        <f>78.54*1000/C43</f>
        <v>363.77952755905517</v>
      </c>
      <c r="F43" s="56">
        <f>113.09*1000/C43</f>
        <v>523.8073182028718</v>
      </c>
      <c r="G43" s="55">
        <f>153.94*1000/C43</f>
        <v>713.0152848540991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1"/>
  </sheetPr>
  <dimension ref="A1:I44"/>
  <sheetViews>
    <sheetView workbookViewId="0" topLeftCell="A1">
      <selection activeCell="N30" sqref="N30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00390625" style="58" customWidth="1"/>
    <col min="9" max="9" width="9.140625" style="58" customWidth="1"/>
    <col min="10" max="16384" width="9.140625" style="60" customWidth="1"/>
  </cols>
  <sheetData>
    <row r="1" spans="2:4" s="1" customFormat="1" ht="22.5">
      <c r="B1" s="104" t="s">
        <v>105</v>
      </c>
      <c r="C1" s="104"/>
      <c r="D1" s="104"/>
    </row>
    <row r="2" s="3" customFormat="1" ht="13.5" thickBot="1">
      <c r="D2" s="18"/>
    </row>
    <row r="3" spans="3:9" s="3" customFormat="1" ht="13.5" thickTop="1">
      <c r="C3" s="25"/>
      <c r="D3" s="18"/>
      <c r="G3" s="94" t="s">
        <v>1</v>
      </c>
      <c r="H3" s="9">
        <v>1.2</v>
      </c>
      <c r="I3" s="10">
        <v>0.056</v>
      </c>
    </row>
    <row r="4" spans="3:9" s="3" customFormat="1" ht="12.75">
      <c r="C4" s="4"/>
      <c r="D4" s="23"/>
      <c r="G4" s="11">
        <f>I3-(I3-I5)*((H3-H4)/(H3-H5))</f>
        <v>0.056</v>
      </c>
      <c r="H4" s="12">
        <f>E10</f>
        <v>1.2</v>
      </c>
      <c r="I4" s="13"/>
    </row>
    <row r="5" spans="2:9" s="3" customFormat="1" ht="13.5" thickBot="1">
      <c r="B5" s="5"/>
      <c r="C5" s="6" t="s">
        <v>0</v>
      </c>
      <c r="D5" s="23"/>
      <c r="G5" s="15"/>
      <c r="H5" s="16">
        <v>1.3</v>
      </c>
      <c r="I5" s="17">
        <v>0.062</v>
      </c>
    </row>
    <row r="6" spans="2:3" s="3" customFormat="1" ht="14.25" thickBot="1" thickTop="1">
      <c r="B6" s="6" t="s">
        <v>77</v>
      </c>
      <c r="C6" s="5"/>
    </row>
    <row r="7" spans="2:9" s="3" customFormat="1" ht="13.5" thickTop="1">
      <c r="B7" s="6" t="s">
        <v>4</v>
      </c>
      <c r="C7" s="14" t="s">
        <v>3</v>
      </c>
      <c r="D7" s="18" t="s">
        <v>4</v>
      </c>
      <c r="E7" s="18" t="s">
        <v>5</v>
      </c>
      <c r="F7" s="18">
        <v>2</v>
      </c>
      <c r="G7" s="95" t="s">
        <v>6</v>
      </c>
      <c r="H7" s="9">
        <f>H3</f>
        <v>1.2</v>
      </c>
      <c r="I7" s="10">
        <v>0.042</v>
      </c>
    </row>
    <row r="8" spans="2:9" s="3" customFormat="1" ht="12.75">
      <c r="B8" s="61"/>
      <c r="C8" s="61"/>
      <c r="D8" s="18"/>
      <c r="E8" s="18" t="s">
        <v>7</v>
      </c>
      <c r="F8" s="18">
        <v>2.4</v>
      </c>
      <c r="G8" s="11">
        <f>I7-(I7-I9)*((H7-H8)/(H7-H9))</f>
        <v>0.042</v>
      </c>
      <c r="H8" s="12">
        <f>E10</f>
        <v>1.2</v>
      </c>
      <c r="I8" s="13"/>
    </row>
    <row r="9" spans="2:9" s="3" customFormat="1" ht="13.5" thickBot="1">
      <c r="B9" s="20"/>
      <c r="G9" s="15"/>
      <c r="H9" s="16">
        <f>H5</f>
        <v>1.3</v>
      </c>
      <c r="I9" s="17">
        <v>0.047</v>
      </c>
    </row>
    <row r="10" spans="4:6" s="3" customFormat="1" ht="14.25" thickBot="1" thickTop="1">
      <c r="D10" s="6" t="s">
        <v>8</v>
      </c>
      <c r="E10" s="21">
        <f>F8/F7</f>
        <v>1.2</v>
      </c>
      <c r="F10" s="22"/>
    </row>
    <row r="11" spans="5:9" s="3" customFormat="1" ht="13.5" thickTop="1">
      <c r="E11" s="23"/>
      <c r="F11" s="18"/>
      <c r="G11" s="24" t="s">
        <v>9</v>
      </c>
      <c r="H11" s="9">
        <f>H7</f>
        <v>1.2</v>
      </c>
      <c r="I11" s="10">
        <v>0.44</v>
      </c>
    </row>
    <row r="12" spans="1:9" s="3" customFormat="1" ht="12.75">
      <c r="A12" s="3">
        <v>1</v>
      </c>
      <c r="B12" s="23" t="s">
        <v>10</v>
      </c>
      <c r="C12" s="23"/>
      <c r="D12" s="23"/>
      <c r="G12" s="11">
        <f>I11-(I11-I13)*((H11-H12)/(H11-H13))</f>
        <v>0.44</v>
      </c>
      <c r="H12" s="12">
        <f>E10</f>
        <v>1.2</v>
      </c>
      <c r="I12" s="13"/>
    </row>
    <row r="13" spans="2:9" s="3" customFormat="1" ht="13.5" thickBot="1">
      <c r="B13" s="25" t="s">
        <v>12</v>
      </c>
      <c r="C13" s="3" t="s">
        <v>78</v>
      </c>
      <c r="D13" s="18"/>
      <c r="G13" s="15"/>
      <c r="H13" s="16">
        <f>H9</f>
        <v>1.3</v>
      </c>
      <c r="I13" s="17">
        <v>0.47</v>
      </c>
    </row>
    <row r="14" spans="2:4" s="3" customFormat="1" ht="14.25" thickBot="1" thickTop="1">
      <c r="B14" s="25" t="s">
        <v>12</v>
      </c>
      <c r="C14" s="3">
        <f>(0.4+0.6*(G21/400))*F7/I20*1000</f>
        <v>44.73684210526316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1.2</v>
      </c>
      <c r="I15" s="10">
        <v>0.29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0.29</v>
      </c>
      <c r="H16" s="12">
        <f>E10</f>
        <v>1.2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1.3</v>
      </c>
      <c r="I17" s="17">
        <v>0.31</v>
      </c>
    </row>
    <row r="18" spans="3:5" s="3" customFormat="1" ht="14.25" thickBot="1" thickTop="1">
      <c r="C18" s="25" t="s">
        <v>20</v>
      </c>
      <c r="D18" s="27">
        <f>(G24*($G$23+$I$23)*$F$7^2)</f>
        <v>2.7144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2.0879999999999996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3.8975999999999997</v>
      </c>
      <c r="E20" s="3" t="s">
        <v>21</v>
      </c>
      <c r="F20" s="31">
        <v>30</v>
      </c>
      <c r="G20" s="32">
        <v>40</v>
      </c>
      <c r="H20" s="33">
        <f>E10</f>
        <v>1.2</v>
      </c>
      <c r="I20" s="34">
        <f>(F20-((F20-G20)*(2-H20)/(2-1)))</f>
        <v>38</v>
      </c>
    </row>
    <row r="21" spans="3:9" s="3" customFormat="1" ht="13.5" thickTop="1">
      <c r="C21" s="25" t="s">
        <v>28</v>
      </c>
      <c r="D21" s="27">
        <f>(I25*($G$23+$I$23)*$F$7^2)</f>
        <v>2.9232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15.312</v>
      </c>
      <c r="E24" s="3" t="s">
        <v>36</v>
      </c>
      <c r="F24" s="39" t="s">
        <v>37</v>
      </c>
      <c r="G24" s="40">
        <v>0.039</v>
      </c>
      <c r="H24" s="41" t="s">
        <v>38</v>
      </c>
      <c r="I24" s="42">
        <f>G4</f>
        <v>0.056</v>
      </c>
    </row>
    <row r="25" spans="3:9" s="3" customFormat="1" ht="15" thickBot="1">
      <c r="C25" s="3" t="s">
        <v>39</v>
      </c>
      <c r="D25" s="18">
        <f>G29*(G27+I27)*F7</f>
        <v>10.091999999999999</v>
      </c>
      <c r="E25" s="3" t="s">
        <v>36</v>
      </c>
      <c r="F25" s="43" t="s">
        <v>40</v>
      </c>
      <c r="G25" s="44">
        <v>0.03</v>
      </c>
      <c r="H25" s="45" t="s">
        <v>41</v>
      </c>
      <c r="I25" s="46">
        <f>G8</f>
        <v>0.042</v>
      </c>
    </row>
    <row r="26" spans="3:5" s="3" customFormat="1" ht="14.25" thickBot="1" thickTop="1">
      <c r="C26" s="3" t="s">
        <v>42</v>
      </c>
      <c r="D26" s="18">
        <f>I28*(G27+I27)*F7</f>
        <v>12.527999999999999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0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0.44</v>
      </c>
      <c r="H28" s="48" t="s">
        <v>48</v>
      </c>
      <c r="I28" s="42">
        <v>0.36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0.29</v>
      </c>
      <c r="H29" s="16" t="s">
        <v>52</v>
      </c>
      <c r="I29" s="46">
        <v>0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0.0006499863818887706</v>
      </c>
      <c r="E34" s="3" t="s">
        <v>82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0.0004991160876419427</v>
      </c>
      <c r="E35" s="3" t="s">
        <v>82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0.0009364249996283611</v>
      </c>
      <c r="E36" s="3" t="s">
        <v>82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0.0007003948520502777</v>
      </c>
      <c r="E37" s="3" t="s">
        <v>82</v>
      </c>
      <c r="F37" s="3">
        <v>0.0017</v>
      </c>
      <c r="H37" s="47" t="s">
        <v>67</v>
      </c>
      <c r="I37" s="13">
        <f>11.33*1000*1000</f>
        <v>11330000</v>
      </c>
    </row>
    <row r="38" spans="8:9" s="3" customFormat="1" ht="13.5" thickBot="1"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F34*I36*1000*1000</f>
        <v>215.89999999999998</v>
      </c>
      <c r="D40" s="55">
        <f>50.27*1000/C40</f>
        <v>232.83927744326078</v>
      </c>
      <c r="E40" s="55">
        <f>78.54*1000/C40</f>
        <v>363.77952755905517</v>
      </c>
      <c r="F40" s="56">
        <f>113.09*1000/C40</f>
        <v>523.8073182028718</v>
      </c>
      <c r="G40" s="55">
        <f>153.94*1000/C40</f>
        <v>713.0152848540991</v>
      </c>
    </row>
    <row r="41" spans="2:7" s="3" customFormat="1" ht="12.75">
      <c r="B41" s="25" t="s">
        <v>74</v>
      </c>
      <c r="C41" s="54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</row>
    <row r="42" spans="2:7" s="3" customFormat="1" ht="12.75">
      <c r="B42" s="25" t="s">
        <v>75</v>
      </c>
      <c r="C42" s="54">
        <f>F36*I36*1000*1000</f>
        <v>215.89999999999998</v>
      </c>
      <c r="D42" s="55">
        <f>50.27*1000/C42</f>
        <v>232.83927744326078</v>
      </c>
      <c r="E42" s="55">
        <f>78.54*1000/C42</f>
        <v>363.77952755905517</v>
      </c>
      <c r="F42" s="56">
        <f>113.09*1000/C42</f>
        <v>523.8073182028718</v>
      </c>
      <c r="G42" s="55">
        <f>153.94*1000/C42</f>
        <v>713.0152848540991</v>
      </c>
    </row>
    <row r="43" spans="2:7" s="3" customFormat="1" ht="12.75">
      <c r="B43" s="25" t="s">
        <v>76</v>
      </c>
      <c r="C43" s="54">
        <f>F37*I36*1000*1000</f>
        <v>215.89999999999998</v>
      </c>
      <c r="D43" s="55">
        <f>50.27*1000/C43</f>
        <v>232.83927744326078</v>
      </c>
      <c r="E43" s="55">
        <f>78.54*1000/C43</f>
        <v>363.77952755905517</v>
      </c>
      <c r="F43" s="56">
        <f>113.09*1000/C43</f>
        <v>523.8073182028718</v>
      </c>
      <c r="G43" s="55">
        <f>153.94*1000/C43</f>
        <v>713.0152848540991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1"/>
  </sheetPr>
  <dimension ref="A1:I44"/>
  <sheetViews>
    <sheetView workbookViewId="0" topLeftCell="A14">
      <selection activeCell="A1" sqref="A1:I43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00390625" style="58" customWidth="1"/>
    <col min="9" max="9" width="9.140625" style="58" customWidth="1"/>
    <col min="10" max="16384" width="9.140625" style="60" customWidth="1"/>
  </cols>
  <sheetData>
    <row r="1" spans="2:4" s="1" customFormat="1" ht="22.5">
      <c r="B1" s="104" t="s">
        <v>106</v>
      </c>
      <c r="C1" s="104"/>
      <c r="D1" s="104"/>
    </row>
    <row r="2" s="3" customFormat="1" ht="13.5" thickBot="1">
      <c r="D2" s="18"/>
    </row>
    <row r="3" spans="3:9" s="3" customFormat="1" ht="13.5" thickTop="1">
      <c r="C3" s="25"/>
      <c r="D3" s="18"/>
      <c r="G3" s="94" t="s">
        <v>1</v>
      </c>
      <c r="H3" s="9">
        <v>1.75</v>
      </c>
      <c r="I3" s="10">
        <v>0.063</v>
      </c>
    </row>
    <row r="4" spans="3:9" s="3" customFormat="1" ht="12.75">
      <c r="C4" s="25"/>
      <c r="D4" s="23"/>
      <c r="G4" s="11">
        <f>I3-(I3-I5)*((H3-H4)/(H3-H5))</f>
        <v>0.0646</v>
      </c>
      <c r="H4" s="12">
        <f>E10</f>
        <v>1.85</v>
      </c>
      <c r="I4" s="13"/>
    </row>
    <row r="5" spans="2:9" s="3" customFormat="1" ht="13.5" thickBot="1">
      <c r="B5" s="5"/>
      <c r="C5" s="77" t="s">
        <v>0</v>
      </c>
      <c r="D5" s="23"/>
      <c r="G5" s="15"/>
      <c r="H5" s="90">
        <v>2</v>
      </c>
      <c r="I5" s="17">
        <v>0.067</v>
      </c>
    </row>
    <row r="6" spans="2:4" s="3" customFormat="1" ht="14.25" thickBot="1" thickTop="1">
      <c r="B6" s="6" t="s">
        <v>77</v>
      </c>
      <c r="C6" s="78"/>
      <c r="D6" s="18"/>
    </row>
    <row r="7" spans="2:9" s="3" customFormat="1" ht="13.5" thickTop="1">
      <c r="B7" s="6" t="s">
        <v>4</v>
      </c>
      <c r="C7" s="79" t="s">
        <v>3</v>
      </c>
      <c r="D7" s="18"/>
      <c r="E7" s="18" t="s">
        <v>5</v>
      </c>
      <c r="F7" s="18">
        <v>2</v>
      </c>
      <c r="G7" s="95" t="s">
        <v>6</v>
      </c>
      <c r="H7" s="9">
        <f>H3</f>
        <v>1.75</v>
      </c>
      <c r="I7" s="10">
        <v>0.047</v>
      </c>
    </row>
    <row r="8" spans="2:9" s="3" customFormat="1" ht="12.75">
      <c r="B8" s="5"/>
      <c r="C8" s="80"/>
      <c r="D8" s="18"/>
      <c r="E8" s="18" t="s">
        <v>7</v>
      </c>
      <c r="F8" s="18">
        <v>3.7</v>
      </c>
      <c r="G8" s="11">
        <f>I7-(I7-I9)*((H7-H8)/(H7-H9))</f>
        <v>0.0482</v>
      </c>
      <c r="H8" s="12">
        <f>E10</f>
        <v>1.85</v>
      </c>
      <c r="I8" s="13"/>
    </row>
    <row r="9" spans="2:9" s="3" customFormat="1" ht="13.5" thickBot="1">
      <c r="B9" s="20"/>
      <c r="C9" s="18" t="s">
        <v>0</v>
      </c>
      <c r="D9" s="18"/>
      <c r="G9" s="15"/>
      <c r="H9" s="16">
        <f>H5</f>
        <v>2</v>
      </c>
      <c r="I9" s="17">
        <v>0.05</v>
      </c>
    </row>
    <row r="10" spans="4:6" s="3" customFormat="1" ht="14.25" thickBot="1" thickTop="1">
      <c r="D10" s="6" t="s">
        <v>8</v>
      </c>
      <c r="E10" s="21">
        <f>F8/F7</f>
        <v>1.85</v>
      </c>
      <c r="F10" s="22"/>
    </row>
    <row r="11" spans="4:9" s="3" customFormat="1" ht="13.5" thickTop="1">
      <c r="D11" s="18"/>
      <c r="E11" s="23"/>
      <c r="F11" s="18"/>
      <c r="G11" s="24" t="s">
        <v>9</v>
      </c>
      <c r="H11" s="9">
        <f>H7</f>
        <v>1.75</v>
      </c>
      <c r="I11" s="10">
        <v>0.5</v>
      </c>
    </row>
    <row r="12" spans="1:9" s="3" customFormat="1" ht="12.75">
      <c r="A12" s="3">
        <v>1</v>
      </c>
      <c r="B12" s="23" t="s">
        <v>10</v>
      </c>
      <c r="C12" s="23"/>
      <c r="D12" s="23"/>
      <c r="G12" s="11">
        <f>I11-(I11-I13)*((H11-H12)/(H11-H13))</f>
        <v>0.508</v>
      </c>
      <c r="H12" s="12">
        <f>E10</f>
        <v>1.85</v>
      </c>
      <c r="I12" s="13"/>
    </row>
    <row r="13" spans="2:9" s="3" customFormat="1" ht="13.5" thickBot="1">
      <c r="B13" s="25" t="s">
        <v>12</v>
      </c>
      <c r="C13" s="3" t="s">
        <v>78</v>
      </c>
      <c r="D13" s="18"/>
      <c r="G13" s="15"/>
      <c r="H13" s="16">
        <f>H9</f>
        <v>2</v>
      </c>
      <c r="I13" s="17">
        <v>0.52</v>
      </c>
    </row>
    <row r="14" spans="2:4" s="3" customFormat="1" ht="14.25" thickBot="1" thickTop="1">
      <c r="B14" s="25" t="s">
        <v>12</v>
      </c>
      <c r="C14" s="3">
        <f>(0.4+0.6*(G21/400))*F7/I20*1000</f>
        <v>46.57534246575342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1.75</v>
      </c>
      <c r="I15" s="10">
        <v>0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</v>
      </c>
      <c r="H16" s="12">
        <f>E10</f>
        <v>1.85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2</v>
      </c>
      <c r="I17" s="17">
        <v>0</v>
      </c>
    </row>
    <row r="18" spans="3:5" s="3" customFormat="1" ht="14.25" thickBot="1" thickTop="1">
      <c r="C18" s="25" t="s">
        <v>20</v>
      </c>
      <c r="D18" s="27">
        <f>(G24*($G$23+$I$23)*$F$7^2)</f>
        <v>2.7144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2.0183999999999997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4.49616</v>
      </c>
      <c r="E20" s="3" t="s">
        <v>21</v>
      </c>
      <c r="F20" s="31">
        <v>35</v>
      </c>
      <c r="G20" s="32">
        <v>45</v>
      </c>
      <c r="H20" s="33">
        <f>E10</f>
        <v>1.85</v>
      </c>
      <c r="I20" s="34">
        <f>(F20-((F20-G20)*(2-H20)/(2-1)))</f>
        <v>36.5</v>
      </c>
    </row>
    <row r="21" spans="3:9" s="3" customFormat="1" ht="13.5" thickTop="1">
      <c r="C21" s="25" t="s">
        <v>28</v>
      </c>
      <c r="D21" s="27">
        <f>(I25*($G$23+$I$23)*$F$7^2)</f>
        <v>3.35472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17.6784</v>
      </c>
      <c r="E24" s="3" t="s">
        <v>36</v>
      </c>
      <c r="F24" s="39" t="s">
        <v>37</v>
      </c>
      <c r="G24" s="40">
        <v>0.039</v>
      </c>
      <c r="H24" s="41" t="s">
        <v>38</v>
      </c>
      <c r="I24" s="42">
        <f>G4</f>
        <v>0.0646</v>
      </c>
    </row>
    <row r="25" spans="3:9" s="3" customFormat="1" ht="15" thickBot="1">
      <c r="C25" s="3" t="s">
        <v>39</v>
      </c>
      <c r="D25" s="18">
        <f>G29*(G27+I27)*F7</f>
        <v>0</v>
      </c>
      <c r="E25" s="3" t="s">
        <v>36</v>
      </c>
      <c r="F25" s="43" t="s">
        <v>40</v>
      </c>
      <c r="G25" s="44">
        <v>0.029</v>
      </c>
      <c r="H25" s="45" t="s">
        <v>41</v>
      </c>
      <c r="I25" s="46">
        <f>G8</f>
        <v>0.0482</v>
      </c>
    </row>
    <row r="26" spans="3:5" s="3" customFormat="1" ht="14.25" thickBot="1" thickTop="1">
      <c r="C26" s="3" t="s">
        <v>42</v>
      </c>
      <c r="D26" s="18">
        <f>I28*(G27+I27)*F7</f>
        <v>12.527999999999999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8.351999999999999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0.508</v>
      </c>
      <c r="H28" s="48" t="s">
        <v>48</v>
      </c>
      <c r="I28" s="42">
        <v>0.36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</v>
      </c>
      <c r="H29" s="16" t="s">
        <v>52</v>
      </c>
      <c r="I29" s="46">
        <v>0.24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0.0006499863818887706</v>
      </c>
      <c r="E34" s="3" t="s">
        <v>82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0.00048238543587644886</v>
      </c>
      <c r="E35" s="3" t="s">
        <v>82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0.0010820671820805613</v>
      </c>
      <c r="E36" s="3" t="s">
        <v>82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0.0008047612562061923</v>
      </c>
      <c r="E37" s="3" t="s">
        <v>82</v>
      </c>
      <c r="F37" s="3">
        <v>0.0017</v>
      </c>
      <c r="H37" s="47" t="s">
        <v>67</v>
      </c>
      <c r="I37" s="13">
        <f>11.33*1000*1000</f>
        <v>11330000</v>
      </c>
    </row>
    <row r="38" spans="4:9" s="3" customFormat="1" ht="13.5" thickBot="1">
      <c r="D38" s="18"/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F34*I36*1000*1000</f>
        <v>215.89999999999998</v>
      </c>
      <c r="D40" s="55">
        <f>50.27*1000/C40</f>
        <v>232.83927744326078</v>
      </c>
      <c r="E40" s="55">
        <f>78.54*1000/C40</f>
        <v>363.77952755905517</v>
      </c>
      <c r="F40" s="56">
        <f>113.09*1000/C40</f>
        <v>523.8073182028718</v>
      </c>
      <c r="G40" s="55">
        <f>153.94*1000/C40</f>
        <v>713.0152848540991</v>
      </c>
    </row>
    <row r="41" spans="2:7" s="3" customFormat="1" ht="12.75">
      <c r="B41" s="25" t="s">
        <v>74</v>
      </c>
      <c r="C41" s="54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</row>
    <row r="42" spans="2:7" s="3" customFormat="1" ht="12.75">
      <c r="B42" s="25" t="s">
        <v>75</v>
      </c>
      <c r="C42" s="54">
        <f>F36*I36*1000*1000</f>
        <v>215.89999999999998</v>
      </c>
      <c r="D42" s="55">
        <f>50.27*1000/C42</f>
        <v>232.83927744326078</v>
      </c>
      <c r="E42" s="55">
        <f>78.54*1000/C42</f>
        <v>363.77952755905517</v>
      </c>
      <c r="F42" s="56">
        <f>113.09*1000/C42</f>
        <v>523.8073182028718</v>
      </c>
      <c r="G42" s="55">
        <f>153.94*1000/C42</f>
        <v>713.0152848540991</v>
      </c>
    </row>
    <row r="43" spans="2:7" s="3" customFormat="1" ht="12.75">
      <c r="B43" s="25" t="s">
        <v>76</v>
      </c>
      <c r="C43" s="54">
        <f>F37*I36*1000*1000</f>
        <v>215.89999999999998</v>
      </c>
      <c r="D43" s="55">
        <f>50.27*1000/C43</f>
        <v>232.83927744326078</v>
      </c>
      <c r="E43" s="55">
        <f>78.54*1000/C43</f>
        <v>363.77952755905517</v>
      </c>
      <c r="F43" s="56">
        <f>113.09*1000/C43</f>
        <v>523.8073182028718</v>
      </c>
      <c r="G43" s="55">
        <f>153.94*1000/C43</f>
        <v>713.0152848540991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1"/>
  </sheetPr>
  <dimension ref="A1:I44"/>
  <sheetViews>
    <sheetView workbookViewId="0" topLeftCell="A1">
      <selection activeCell="A1" sqref="A1:I43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28125" style="58" customWidth="1"/>
    <col min="9" max="9" width="9.140625" style="58" customWidth="1"/>
    <col min="10" max="16384" width="9.140625" style="60" customWidth="1"/>
  </cols>
  <sheetData>
    <row r="1" spans="2:4" s="1" customFormat="1" ht="22.5">
      <c r="B1" s="104" t="s">
        <v>107</v>
      </c>
      <c r="C1" s="104"/>
      <c r="D1" s="104"/>
    </row>
    <row r="2" s="3" customFormat="1" ht="13.5" thickBot="1">
      <c r="D2" s="18"/>
    </row>
    <row r="3" spans="3:9" s="3" customFormat="1" ht="13.5" thickTop="1">
      <c r="C3" s="25"/>
      <c r="D3" s="18"/>
      <c r="G3" s="94" t="s">
        <v>1</v>
      </c>
      <c r="H3" s="9">
        <v>1</v>
      </c>
      <c r="I3" s="10">
        <v>0.039</v>
      </c>
    </row>
    <row r="4" spans="3:9" s="3" customFormat="1" ht="12.75">
      <c r="C4" s="25"/>
      <c r="D4" s="23"/>
      <c r="G4" s="11">
        <f>I3-(I3-I5)*((H3-H4)/(H3-H5))</f>
        <v>0.04185714285714286</v>
      </c>
      <c r="H4" s="12">
        <f>E10</f>
        <v>1.0571428571428572</v>
      </c>
      <c r="I4" s="13"/>
    </row>
    <row r="5" spans="2:9" s="3" customFormat="1" ht="13.5" thickBot="1">
      <c r="B5" s="5"/>
      <c r="C5" s="77" t="s">
        <v>0</v>
      </c>
      <c r="D5" s="23"/>
      <c r="G5" s="15"/>
      <c r="H5" s="16">
        <v>1.1</v>
      </c>
      <c r="I5" s="17">
        <v>0.044</v>
      </c>
    </row>
    <row r="6" spans="2:3" s="3" customFormat="1" ht="14.25" thickBot="1" thickTop="1">
      <c r="B6" s="4"/>
      <c r="C6" s="78"/>
    </row>
    <row r="7" spans="2:9" s="3" customFormat="1" ht="13.5" thickTop="1">
      <c r="B7" s="6" t="s">
        <v>4</v>
      </c>
      <c r="C7" s="79" t="s">
        <v>3</v>
      </c>
      <c r="D7" s="18"/>
      <c r="E7" s="18" t="s">
        <v>5</v>
      </c>
      <c r="F7" s="18">
        <v>3.5</v>
      </c>
      <c r="G7" s="95" t="s">
        <v>6</v>
      </c>
      <c r="H7" s="9">
        <f>H3</f>
        <v>1</v>
      </c>
      <c r="I7" s="10">
        <v>0.029</v>
      </c>
    </row>
    <row r="8" spans="2:9" s="3" customFormat="1" ht="12.75">
      <c r="B8" s="4"/>
      <c r="C8" s="80"/>
      <c r="D8" s="18"/>
      <c r="E8" s="18" t="s">
        <v>7</v>
      </c>
      <c r="F8" s="18">
        <v>3.7</v>
      </c>
      <c r="G8" s="11">
        <f>I7-(I7-I9)*((H7-H8)/(H7-H9))</f>
        <v>0.031285714285714285</v>
      </c>
      <c r="H8" s="12">
        <f>E10</f>
        <v>1.0571428571428572</v>
      </c>
      <c r="I8" s="13"/>
    </row>
    <row r="9" spans="2:9" s="3" customFormat="1" ht="13.5" thickBot="1">
      <c r="B9" s="20"/>
      <c r="C9" s="6" t="s">
        <v>0</v>
      </c>
      <c r="G9" s="15"/>
      <c r="H9" s="16">
        <f>H5</f>
        <v>1.1</v>
      </c>
      <c r="I9" s="17">
        <v>0.033</v>
      </c>
    </row>
    <row r="10" spans="4:6" s="3" customFormat="1" ht="14.25" thickBot="1" thickTop="1">
      <c r="D10" s="6" t="s">
        <v>8</v>
      </c>
      <c r="E10" s="21">
        <f>F8/F7</f>
        <v>1.0571428571428572</v>
      </c>
      <c r="F10" s="22"/>
    </row>
    <row r="11" spans="5:9" s="3" customFormat="1" ht="13.5" thickTop="1">
      <c r="E11" s="23"/>
      <c r="F11" s="18"/>
      <c r="G11" s="24" t="s">
        <v>9</v>
      </c>
      <c r="H11" s="9">
        <f>H7</f>
        <v>1</v>
      </c>
      <c r="I11" s="10">
        <v>0.36</v>
      </c>
    </row>
    <row r="12" spans="1:9" s="3" customFormat="1" ht="12.75">
      <c r="A12" s="3">
        <v>1</v>
      </c>
      <c r="B12" s="23" t="s">
        <v>10</v>
      </c>
      <c r="C12" s="23"/>
      <c r="D12" s="23"/>
      <c r="G12" s="11">
        <f>I11-(I11-I13)*((H11-H12)/(H11-H13))</f>
        <v>0.3771428571428571</v>
      </c>
      <c r="H12" s="12">
        <f>E10</f>
        <v>1.0571428571428572</v>
      </c>
      <c r="I12" s="13"/>
    </row>
    <row r="13" spans="2:9" s="3" customFormat="1" ht="13.5" thickBot="1">
      <c r="B13" s="25" t="s">
        <v>12</v>
      </c>
      <c r="C13" s="3" t="s">
        <v>78</v>
      </c>
      <c r="D13" s="18"/>
      <c r="G13" s="15"/>
      <c r="H13" s="16">
        <f>H9</f>
        <v>1.1</v>
      </c>
      <c r="I13" s="17">
        <v>0.39</v>
      </c>
    </row>
    <row r="14" spans="2:4" s="3" customFormat="1" ht="14.25" thickBot="1" thickTop="1">
      <c r="B14" s="25" t="s">
        <v>12</v>
      </c>
      <c r="C14" s="3">
        <f>(0.4+0.6*(G21/400))*F7/I20*1000</f>
        <v>66.96141479099678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</v>
      </c>
      <c r="I15" s="10">
        <v>0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</v>
      </c>
      <c r="H16" s="12">
        <f>E10</f>
        <v>1.0571428571428572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1.1</v>
      </c>
      <c r="I17" s="17">
        <v>0</v>
      </c>
    </row>
    <row r="18" spans="3:5" s="3" customFormat="1" ht="14.25" thickBot="1" thickTop="1">
      <c r="C18" s="25" t="s">
        <v>20</v>
      </c>
      <c r="D18" s="27">
        <f>(G24*($G$23+$I$23)*$F$7^2)</f>
        <v>8.31285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6.181349999999999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8.92185</v>
      </c>
      <c r="E20" s="3" t="s">
        <v>21</v>
      </c>
      <c r="F20" s="31">
        <v>35</v>
      </c>
      <c r="G20" s="32">
        <v>45</v>
      </c>
      <c r="H20" s="33">
        <f>E10</f>
        <v>1.0571428571428572</v>
      </c>
      <c r="I20" s="34">
        <f>(F20-((F20-G20)*(2-H20)/(2-1)))</f>
        <v>44.42857142857143</v>
      </c>
    </row>
    <row r="21" spans="3:9" s="3" customFormat="1" ht="13.5" thickTop="1">
      <c r="C21" s="25" t="s">
        <v>28</v>
      </c>
      <c r="D21" s="27">
        <f>(I25*($G$23+$I$23)*$F$7^2)</f>
        <v>6.668549999999999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22.967999999999996</v>
      </c>
      <c r="E24" s="3" t="s">
        <v>36</v>
      </c>
      <c r="F24" s="39" t="s">
        <v>37</v>
      </c>
      <c r="G24" s="40">
        <v>0.039</v>
      </c>
      <c r="H24" s="41" t="s">
        <v>38</v>
      </c>
      <c r="I24" s="42">
        <f>G4</f>
        <v>0.04185714285714286</v>
      </c>
    </row>
    <row r="25" spans="3:9" s="3" customFormat="1" ht="15" thickBot="1">
      <c r="C25" s="3" t="s">
        <v>39</v>
      </c>
      <c r="D25" s="18">
        <f>G29*(G27+I27)*F7</f>
        <v>0</v>
      </c>
      <c r="E25" s="3" t="s">
        <v>36</v>
      </c>
      <c r="F25" s="43" t="s">
        <v>40</v>
      </c>
      <c r="G25" s="44">
        <v>0.029</v>
      </c>
      <c r="H25" s="45" t="s">
        <v>41</v>
      </c>
      <c r="I25" s="46">
        <f>G8</f>
        <v>0.031285714285714285</v>
      </c>
    </row>
    <row r="26" spans="3:5" s="3" customFormat="1" ht="14.25" thickBot="1" thickTop="1">
      <c r="C26" s="3" t="s">
        <v>42</v>
      </c>
      <c r="D26" s="18">
        <f>I28*(G27+I27)*F7</f>
        <v>21.924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14.615999999999998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0.3771428571428571</v>
      </c>
      <c r="H28" s="48" t="s">
        <v>48</v>
      </c>
      <c r="I28" s="42">
        <v>0.36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</v>
      </c>
      <c r="H29" s="16" t="s">
        <v>52</v>
      </c>
      <c r="I29" s="46">
        <v>0.24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0.002022793021348351</v>
      </c>
      <c r="E34" s="3" t="s">
        <v>61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0.0014948257466712838</v>
      </c>
      <c r="E35" s="3" t="s">
        <v>82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0.0021748817784123255</v>
      </c>
      <c r="E36" s="3" t="s">
        <v>61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0.001614916281549333</v>
      </c>
      <c r="E37" s="3" t="s">
        <v>82</v>
      </c>
      <c r="F37" s="3">
        <v>0.0017</v>
      </c>
      <c r="H37" s="47" t="s">
        <v>67</v>
      </c>
      <c r="I37" s="13">
        <f>11.33*1000*1000</f>
        <v>11330000</v>
      </c>
    </row>
    <row r="38" spans="4:9" s="3" customFormat="1" ht="13.5" thickBot="1">
      <c r="D38" s="18"/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D34*I36*1000*1000</f>
        <v>256.8947137112406</v>
      </c>
      <c r="D40" s="55">
        <f>50.27*1000/C40</f>
        <v>195.68327924608593</v>
      </c>
      <c r="E40" s="55">
        <f>78.54*1000/C40</f>
        <v>305.7283618855697</v>
      </c>
      <c r="F40" s="56">
        <f>113.09*1000/C40</f>
        <v>440.2192570109381</v>
      </c>
      <c r="G40" s="55">
        <f>153.94*1000/C40</f>
        <v>599.233817528197</v>
      </c>
    </row>
    <row r="41" spans="2:7" s="3" customFormat="1" ht="12.75">
      <c r="B41" s="25" t="s">
        <v>74</v>
      </c>
      <c r="C41" s="54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</row>
    <row r="42" spans="2:7" s="3" customFormat="1" ht="12.75">
      <c r="B42" s="25" t="s">
        <v>75</v>
      </c>
      <c r="C42" s="54">
        <f>D36*I36*1000*1000</f>
        <v>276.20998585836537</v>
      </c>
      <c r="D42" s="55">
        <f>50.27*1000/C42</f>
        <v>181.9992128227304</v>
      </c>
      <c r="E42" s="55">
        <f>78.54*1000/C42</f>
        <v>284.3488795523622</v>
      </c>
      <c r="F42" s="56">
        <f>113.09*1000/C42</f>
        <v>409.4348712576603</v>
      </c>
      <c r="G42" s="55">
        <f>153.94*1000/C42</f>
        <v>557.3295966168912</v>
      </c>
    </row>
    <row r="43" spans="2:7" s="3" customFormat="1" ht="12.75">
      <c r="B43" s="25" t="s">
        <v>76</v>
      </c>
      <c r="C43" s="54">
        <f>F37*I36*1000*1000</f>
        <v>215.89999999999998</v>
      </c>
      <c r="D43" s="55">
        <f>50.27*1000/C43</f>
        <v>232.83927744326078</v>
      </c>
      <c r="E43" s="55">
        <f>78.54*1000/C43</f>
        <v>363.77952755905517</v>
      </c>
      <c r="F43" s="56">
        <f>113.09*1000/C43</f>
        <v>523.8073182028718</v>
      </c>
      <c r="G43" s="55">
        <f>153.94*1000/C43</f>
        <v>713.0152848540991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1"/>
  </sheetPr>
  <dimension ref="A1:I44"/>
  <sheetViews>
    <sheetView workbookViewId="0" topLeftCell="A18">
      <selection activeCell="A1" sqref="A1:I43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0.8515625" style="58" customWidth="1"/>
    <col min="7" max="7" width="9.57421875" style="58" customWidth="1"/>
    <col min="8" max="8" width="11.421875" style="58" customWidth="1"/>
    <col min="9" max="9" width="9.140625" style="58" customWidth="1"/>
    <col min="10" max="16384" width="9.140625" style="60" customWidth="1"/>
  </cols>
  <sheetData>
    <row r="1" spans="2:4" s="97" customFormat="1" ht="22.5">
      <c r="B1" s="104" t="s">
        <v>108</v>
      </c>
      <c r="C1" s="104"/>
      <c r="D1" s="104"/>
    </row>
    <row r="2" s="3" customFormat="1" ht="13.5" thickBot="1">
      <c r="D2" s="18"/>
    </row>
    <row r="3" spans="3:9" s="3" customFormat="1" ht="13.5" thickTop="1">
      <c r="C3" s="25"/>
      <c r="D3" s="18"/>
      <c r="G3" s="94" t="s">
        <v>1</v>
      </c>
      <c r="H3" s="9">
        <v>1</v>
      </c>
      <c r="I3" s="10">
        <v>0.032</v>
      </c>
    </row>
    <row r="4" spans="3:9" s="3" customFormat="1" ht="12.75">
      <c r="C4" s="25"/>
      <c r="D4" s="23"/>
      <c r="G4" s="11">
        <f>I3-(I3-I5)*((H3-H4)/(H3-H5))</f>
        <v>0.03485714285714286</v>
      </c>
      <c r="H4" s="12">
        <f>E10</f>
        <v>1.0571428571428572</v>
      </c>
      <c r="I4" s="13"/>
    </row>
    <row r="5" spans="2:9" s="3" customFormat="1" ht="13.5" thickBot="1">
      <c r="B5" s="5"/>
      <c r="C5" s="6" t="s">
        <v>0</v>
      </c>
      <c r="D5" s="23"/>
      <c r="G5" s="15"/>
      <c r="H5" s="16">
        <v>1.1</v>
      </c>
      <c r="I5" s="17">
        <v>0.037</v>
      </c>
    </row>
    <row r="6" spans="2:6" s="3" customFormat="1" ht="14.25" thickBot="1" thickTop="1">
      <c r="B6" s="6" t="s">
        <v>77</v>
      </c>
      <c r="C6" s="5"/>
      <c r="F6" s="20"/>
    </row>
    <row r="7" spans="2:9" s="3" customFormat="1" ht="13.5" thickTop="1">
      <c r="B7" s="6" t="s">
        <v>4</v>
      </c>
      <c r="C7" s="14" t="s">
        <v>3</v>
      </c>
      <c r="D7" s="18" t="s">
        <v>4</v>
      </c>
      <c r="E7" s="25" t="s">
        <v>5</v>
      </c>
      <c r="F7" s="20">
        <v>3.5</v>
      </c>
      <c r="G7" s="95" t="s">
        <v>6</v>
      </c>
      <c r="H7" s="9">
        <f>H3</f>
        <v>1</v>
      </c>
      <c r="I7" s="10">
        <v>0.024</v>
      </c>
    </row>
    <row r="8" spans="2:9" s="3" customFormat="1" ht="12.75">
      <c r="B8" s="5"/>
      <c r="C8" s="4"/>
      <c r="D8" s="18"/>
      <c r="E8" s="25" t="s">
        <v>7</v>
      </c>
      <c r="F8" s="20">
        <v>3.7</v>
      </c>
      <c r="G8" s="11">
        <f>I7-(I7-I9)*((H7-H8)/(H7-H9))</f>
        <v>0.026285714285714284</v>
      </c>
      <c r="H8" s="12">
        <f>E10</f>
        <v>1.0571428571428572</v>
      </c>
      <c r="I8" s="13"/>
    </row>
    <row r="9" spans="2:9" s="3" customFormat="1" ht="13.5" thickBot="1">
      <c r="B9" s="20"/>
      <c r="C9" s="18" t="s">
        <v>0</v>
      </c>
      <c r="G9" s="15"/>
      <c r="H9" s="16">
        <f>H5</f>
        <v>1.1</v>
      </c>
      <c r="I9" s="17">
        <v>0.028</v>
      </c>
    </row>
    <row r="10" spans="4:6" s="3" customFormat="1" ht="14.25" thickBot="1" thickTop="1">
      <c r="D10" s="6" t="s">
        <v>8</v>
      </c>
      <c r="E10" s="21">
        <f>F8/F7</f>
        <v>1.0571428571428572</v>
      </c>
      <c r="F10" s="22"/>
    </row>
    <row r="11" spans="5:9" s="3" customFormat="1" ht="13.5" thickTop="1">
      <c r="E11" s="23"/>
      <c r="F11" s="18"/>
      <c r="G11" s="24" t="s">
        <v>9</v>
      </c>
      <c r="H11" s="9">
        <f>H7</f>
        <v>1</v>
      </c>
      <c r="I11" s="10">
        <v>0.33</v>
      </c>
    </row>
    <row r="12" spans="1:9" s="3" customFormat="1" ht="12.75">
      <c r="A12" s="36">
        <v>1</v>
      </c>
      <c r="B12" s="23" t="s">
        <v>10</v>
      </c>
      <c r="C12" s="23"/>
      <c r="D12" s="23"/>
      <c r="G12" s="11">
        <f>I11-(I11-I13)*((H11-H12)/(H11-H13))</f>
        <v>0.36428571428571427</v>
      </c>
      <c r="H12" s="12">
        <f>E10</f>
        <v>1.0571428571428572</v>
      </c>
      <c r="I12" s="13"/>
    </row>
    <row r="13" spans="1:9" s="3" customFormat="1" ht="13.5" thickBot="1">
      <c r="A13" s="36"/>
      <c r="B13" s="25" t="s">
        <v>12</v>
      </c>
      <c r="C13" s="3" t="s">
        <v>78</v>
      </c>
      <c r="D13" s="18"/>
      <c r="G13" s="15"/>
      <c r="H13" s="16">
        <f>H9</f>
        <v>1.1</v>
      </c>
      <c r="I13" s="17">
        <v>0.39</v>
      </c>
    </row>
    <row r="14" spans="1:4" s="3" customFormat="1" ht="14.25" thickBot="1" thickTop="1">
      <c r="A14" s="36"/>
      <c r="B14" s="25" t="s">
        <v>12</v>
      </c>
      <c r="C14" s="3">
        <f>(0.4+0.6*(G21/400))*F7/I20*1000</f>
        <v>66.96141479099678</v>
      </c>
      <c r="D14" s="20" t="s">
        <v>13</v>
      </c>
    </row>
    <row r="15" spans="1:9" s="3" customFormat="1" ht="13.5" thickTop="1">
      <c r="A15" s="36"/>
      <c r="C15" s="3" t="s">
        <v>14</v>
      </c>
      <c r="D15" s="18" t="s">
        <v>15</v>
      </c>
      <c r="G15" s="24" t="s">
        <v>16</v>
      </c>
      <c r="H15" s="9">
        <f>H11</f>
        <v>1</v>
      </c>
      <c r="I15" s="10">
        <v>0</v>
      </c>
    </row>
    <row r="16" spans="1:9" s="3" customFormat="1" ht="12.75">
      <c r="A16" s="36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</v>
      </c>
      <c r="H16" s="12">
        <f>E10</f>
        <v>1.0571428571428572</v>
      </c>
      <c r="I16" s="13"/>
    </row>
    <row r="17" spans="1:9" s="3" customFormat="1" ht="16.5" thickBot="1">
      <c r="A17" s="36"/>
      <c r="B17" s="25" t="s">
        <v>18</v>
      </c>
      <c r="C17" s="26" t="s">
        <v>80</v>
      </c>
      <c r="D17" s="23"/>
      <c r="G17" s="15"/>
      <c r="H17" s="16">
        <f>H13</f>
        <v>1.1</v>
      </c>
      <c r="I17" s="17">
        <v>0</v>
      </c>
    </row>
    <row r="18" spans="1:5" s="3" customFormat="1" ht="14.25" thickBot="1" thickTop="1">
      <c r="A18" s="36"/>
      <c r="C18" s="25" t="s">
        <v>20</v>
      </c>
      <c r="D18" s="27">
        <f>(G24*($G$23+$I$23)*$F$7^2)</f>
        <v>6.820799999999999</v>
      </c>
      <c r="E18" s="3" t="s">
        <v>21</v>
      </c>
    </row>
    <row r="19" spans="1:9" s="3" customFormat="1" ht="13.5" thickTop="1">
      <c r="A19" s="36"/>
      <c r="C19" s="25" t="s">
        <v>22</v>
      </c>
      <c r="D19" s="27">
        <f>(G25*($G$23+$I$23)*$F$7^2)</f>
        <v>5.1156</v>
      </c>
      <c r="E19" s="3" t="s">
        <v>21</v>
      </c>
      <c r="F19" s="52" t="s">
        <v>23</v>
      </c>
      <c r="G19" s="9" t="s">
        <v>24</v>
      </c>
      <c r="H19" s="9" t="s">
        <v>25</v>
      </c>
      <c r="I19" s="10" t="s">
        <v>26</v>
      </c>
    </row>
    <row r="20" spans="1:9" s="3" customFormat="1" ht="13.5" thickBot="1">
      <c r="A20" s="36"/>
      <c r="C20" s="25" t="s">
        <v>27</v>
      </c>
      <c r="D20" s="27">
        <f>(I24*($G$23+$I$23)*$F$7^2)</f>
        <v>7.429799999999999</v>
      </c>
      <c r="E20" s="3" t="s">
        <v>21</v>
      </c>
      <c r="F20" s="15">
        <v>35</v>
      </c>
      <c r="G20" s="16">
        <v>45</v>
      </c>
      <c r="H20" s="90">
        <f>E10</f>
        <v>1.0571428571428572</v>
      </c>
      <c r="I20" s="98">
        <f>(F20-((F20-G20)*(2-H20)/(2-1)))</f>
        <v>44.42857142857143</v>
      </c>
    </row>
    <row r="21" spans="1:9" s="3" customFormat="1" ht="13.5" thickTop="1">
      <c r="A21" s="36"/>
      <c r="C21" s="25" t="s">
        <v>28</v>
      </c>
      <c r="D21" s="27">
        <f>(I25*($G$23+$I$23)*$F$7^2)</f>
        <v>5.602799999999999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6">
        <v>3</v>
      </c>
      <c r="B22" s="23" t="s">
        <v>30</v>
      </c>
      <c r="C22" s="23"/>
      <c r="D22" s="23"/>
      <c r="E22" s="23"/>
      <c r="F22" s="23"/>
    </row>
    <row r="23" spans="1:9" s="3" customFormat="1" ht="13.5" thickTop="1">
      <c r="A23" s="36"/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1:9" s="3" customFormat="1" ht="14.25">
      <c r="A24" s="36"/>
      <c r="C24" s="3" t="s">
        <v>35</v>
      </c>
      <c r="D24" s="18">
        <f>G28*(G23+I23)*F7</f>
        <v>20.097</v>
      </c>
      <c r="E24" s="3" t="s">
        <v>36</v>
      </c>
      <c r="F24" s="39" t="s">
        <v>37</v>
      </c>
      <c r="G24" s="40">
        <v>0.032</v>
      </c>
      <c r="H24" s="41" t="s">
        <v>81</v>
      </c>
      <c r="I24" s="42">
        <f>G4</f>
        <v>0.03485714285714286</v>
      </c>
    </row>
    <row r="25" spans="1:9" s="3" customFormat="1" ht="15" thickBot="1">
      <c r="A25" s="36"/>
      <c r="C25" s="3" t="s">
        <v>39</v>
      </c>
      <c r="D25" s="18">
        <f>G29*(G27+I27)*F7</f>
        <v>0</v>
      </c>
      <c r="E25" s="3" t="s">
        <v>36</v>
      </c>
      <c r="F25" s="43" t="s">
        <v>40</v>
      </c>
      <c r="G25" s="44">
        <v>0.024</v>
      </c>
      <c r="H25" s="45" t="s">
        <v>41</v>
      </c>
      <c r="I25" s="46">
        <f>G8</f>
        <v>0.026285714285714284</v>
      </c>
    </row>
    <row r="26" spans="1:5" s="3" customFormat="1" ht="14.25" thickBot="1" thickTop="1">
      <c r="A26" s="36"/>
      <c r="C26" s="3" t="s">
        <v>42</v>
      </c>
      <c r="D26" s="18">
        <f>I28*(G27+I27)*F7</f>
        <v>20.097</v>
      </c>
      <c r="E26" s="3" t="s">
        <v>36</v>
      </c>
    </row>
    <row r="27" spans="1:9" s="3" customFormat="1" ht="13.5" thickTop="1">
      <c r="A27" s="36"/>
      <c r="C27" s="3" t="s">
        <v>43</v>
      </c>
      <c r="D27" s="18">
        <f>I29*(G27+I27)*F7</f>
        <v>0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6">
        <v>4</v>
      </c>
      <c r="B28" s="105" t="s">
        <v>46</v>
      </c>
      <c r="C28" s="105"/>
      <c r="D28" s="105"/>
      <c r="E28" s="105"/>
      <c r="F28" s="47" t="s">
        <v>47</v>
      </c>
      <c r="G28" s="40">
        <v>0.33</v>
      </c>
      <c r="H28" s="48" t="s">
        <v>48</v>
      </c>
      <c r="I28" s="42">
        <v>0.33</v>
      </c>
    </row>
    <row r="29" spans="1:9" s="3" customFormat="1" ht="13.5" thickBot="1">
      <c r="A29" s="36"/>
      <c r="B29" s="25" t="s">
        <v>49</v>
      </c>
      <c r="C29" s="23" t="s">
        <v>50</v>
      </c>
      <c r="D29" s="23"/>
      <c r="F29" s="15" t="s">
        <v>51</v>
      </c>
      <c r="G29" s="44">
        <f>G16</f>
        <v>0</v>
      </c>
      <c r="H29" s="16" t="s">
        <v>52</v>
      </c>
      <c r="I29" s="46">
        <v>0</v>
      </c>
    </row>
    <row r="30" spans="1:4" s="3" customFormat="1" ht="14.25" thickBot="1" thickTop="1">
      <c r="A30" s="36"/>
      <c r="B30" s="25" t="s">
        <v>49</v>
      </c>
      <c r="C30" s="49">
        <f>0.25*I31*I32*I34*I33*1</f>
        <v>51.59885857500001</v>
      </c>
      <c r="D30" s="18" t="s">
        <v>36</v>
      </c>
    </row>
    <row r="31" spans="1:9" s="3" customFormat="1" ht="13.5" thickTop="1">
      <c r="A31" s="36"/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6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0.001652515364636811</v>
      </c>
      <c r="E34" s="3" t="s">
        <v>82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0.0012333191767717573</v>
      </c>
      <c r="E35" s="3" t="s">
        <v>82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0.0018032512938049618</v>
      </c>
      <c r="E36" s="3" t="s">
        <v>61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0.0013526633822710272</v>
      </c>
      <c r="E37" s="3" t="s">
        <v>82</v>
      </c>
      <c r="F37" s="3">
        <v>0.0017</v>
      </c>
      <c r="H37" s="47" t="s">
        <v>67</v>
      </c>
      <c r="I37" s="13">
        <f>11.33*1000*1000</f>
        <v>11330000</v>
      </c>
    </row>
    <row r="38" spans="8:9" s="3" customFormat="1" ht="13.5" thickBot="1">
      <c r="H38" s="15" t="s">
        <v>68</v>
      </c>
      <c r="I38" s="17">
        <f>260.87*1000*1000</f>
        <v>260870000</v>
      </c>
    </row>
    <row r="39" spans="1:8" s="3" customFormat="1" ht="15" thickTop="1">
      <c r="A39" s="4"/>
      <c r="B39" s="4"/>
      <c r="C39" s="4"/>
      <c r="D39" s="99" t="s">
        <v>69</v>
      </c>
      <c r="E39" s="99" t="s">
        <v>70</v>
      </c>
      <c r="F39" s="99" t="s">
        <v>71</v>
      </c>
      <c r="G39" s="99" t="s">
        <v>72</v>
      </c>
      <c r="H39" s="4"/>
    </row>
    <row r="40" spans="1:8" s="3" customFormat="1" ht="12.75">
      <c r="A40" s="4"/>
      <c r="B40" s="5" t="s">
        <v>73</v>
      </c>
      <c r="C40" s="100">
        <f>F34*I36*1000*1000</f>
        <v>215.89999999999998</v>
      </c>
      <c r="D40" s="56">
        <f>50.27*1000/C40</f>
        <v>232.83927744326078</v>
      </c>
      <c r="E40" s="56">
        <f>78.54*1000/C40</f>
        <v>363.77952755905517</v>
      </c>
      <c r="F40" s="56">
        <f>113.09*1000/C40</f>
        <v>523.8073182028718</v>
      </c>
      <c r="G40" s="56">
        <f>153.94*1000/C40</f>
        <v>713.0152848540991</v>
      </c>
      <c r="H40" s="4"/>
    </row>
    <row r="41" spans="1:8" s="3" customFormat="1" ht="12.75">
      <c r="A41" s="4"/>
      <c r="B41" s="5" t="s">
        <v>74</v>
      </c>
      <c r="C41" s="100">
        <f>F35*I36*1000*1000</f>
        <v>215.89999999999998</v>
      </c>
      <c r="D41" s="56">
        <f>50.27*1000/C41</f>
        <v>232.83927744326078</v>
      </c>
      <c r="E41" s="56">
        <f>78.54*1000/C41</f>
        <v>363.77952755905517</v>
      </c>
      <c r="F41" s="56">
        <f>113.09*1000/C41</f>
        <v>523.8073182028718</v>
      </c>
      <c r="G41" s="56">
        <f>153.94*1000/C41</f>
        <v>713.0152848540991</v>
      </c>
      <c r="H41" s="4"/>
    </row>
    <row r="42" spans="1:8" s="3" customFormat="1" ht="12.75">
      <c r="A42" s="4"/>
      <c r="B42" s="5" t="s">
        <v>75</v>
      </c>
      <c r="C42" s="100">
        <f>D36*I36*1000*1000</f>
        <v>229.01291431323014</v>
      </c>
      <c r="D42" s="56">
        <f>50.27*1000/C42</f>
        <v>219.5072716783286</v>
      </c>
      <c r="E42" s="56">
        <f>78.54*1000/C42</f>
        <v>342.9500918562946</v>
      </c>
      <c r="F42" s="56">
        <f>113.09*1000/C42</f>
        <v>493.81494637163684</v>
      </c>
      <c r="G42" s="56">
        <f>153.94*1000/C42</f>
        <v>672.189166543901</v>
      </c>
      <c r="H42" s="4"/>
    </row>
    <row r="43" spans="1:8" s="3" customFormat="1" ht="12.75">
      <c r="A43" s="4"/>
      <c r="B43" s="5" t="s">
        <v>76</v>
      </c>
      <c r="C43" s="100">
        <f>F37*I36*1000*1000</f>
        <v>215.89999999999998</v>
      </c>
      <c r="D43" s="56">
        <f>50.27*1000/C43</f>
        <v>232.83927744326078</v>
      </c>
      <c r="E43" s="56">
        <f>78.54*1000/C43</f>
        <v>363.77952755905517</v>
      </c>
      <c r="F43" s="56">
        <f>113.09*1000/C43</f>
        <v>523.8073182028718</v>
      </c>
      <c r="G43" s="56">
        <f>153.94*1000/C43</f>
        <v>713.0152848540991</v>
      </c>
      <c r="H43" s="4"/>
    </row>
    <row r="44" spans="1:8" ht="18.75">
      <c r="A44" s="101"/>
      <c r="B44" s="102"/>
      <c r="C44" s="102"/>
      <c r="D44" s="103"/>
      <c r="E44" s="102"/>
      <c r="F44" s="102"/>
      <c r="G44" s="102"/>
      <c r="H44" s="102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1"/>
  </sheetPr>
  <dimension ref="A1:I44"/>
  <sheetViews>
    <sheetView workbookViewId="0" topLeftCell="A38">
      <selection activeCell="A1" sqref="A1:I43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421875" style="58" customWidth="1"/>
    <col min="7" max="7" width="9.57421875" style="58" customWidth="1"/>
    <col min="8" max="8" width="12.00390625" style="58" customWidth="1"/>
    <col min="9" max="9" width="9.140625" style="58" customWidth="1"/>
    <col min="10" max="16384" width="9.140625" style="60" customWidth="1"/>
  </cols>
  <sheetData>
    <row r="1" spans="2:4" s="1" customFormat="1" ht="22.5">
      <c r="B1" s="104" t="s">
        <v>109</v>
      </c>
      <c r="C1" s="104"/>
      <c r="D1" s="104"/>
    </row>
    <row r="2" s="3" customFormat="1" ht="13.5" thickBot="1">
      <c r="D2" s="18"/>
    </row>
    <row r="3" spans="3:9" s="3" customFormat="1" ht="13.5" thickTop="1">
      <c r="C3" s="25"/>
      <c r="D3" s="18"/>
      <c r="G3" s="94" t="s">
        <v>1</v>
      </c>
      <c r="H3" s="9">
        <v>1.4</v>
      </c>
      <c r="I3" s="10">
        <v>0.05</v>
      </c>
    </row>
    <row r="4" spans="3:9" s="3" customFormat="1" ht="12.75">
      <c r="C4" s="25"/>
      <c r="D4" s="23"/>
      <c r="G4" s="11">
        <f>I3-(I3-I5)*((H3-H4)/(H3-H5))</f>
        <v>0.051750000000000004</v>
      </c>
      <c r="H4" s="12">
        <f>E10</f>
        <v>1.4583333333333335</v>
      </c>
      <c r="I4" s="13"/>
    </row>
    <row r="5" spans="2:9" s="3" customFormat="1" ht="13.5" thickBot="1">
      <c r="B5" s="5"/>
      <c r="C5" s="6" t="s">
        <v>0</v>
      </c>
      <c r="D5" s="23"/>
      <c r="G5" s="15"/>
      <c r="H5" s="16">
        <v>1.5</v>
      </c>
      <c r="I5" s="17">
        <v>0.053</v>
      </c>
    </row>
    <row r="6" spans="2:3" s="3" customFormat="1" ht="14.25" thickBot="1" thickTop="1">
      <c r="B6" s="6" t="s">
        <v>77</v>
      </c>
      <c r="C6" s="5"/>
    </row>
    <row r="7" spans="2:9" s="3" customFormat="1" ht="13.5" thickTop="1">
      <c r="B7" s="6" t="s">
        <v>4</v>
      </c>
      <c r="C7" s="14" t="s">
        <v>3</v>
      </c>
      <c r="D7" s="18" t="s">
        <v>4</v>
      </c>
      <c r="E7" s="18" t="s">
        <v>5</v>
      </c>
      <c r="F7" s="18">
        <v>2.4</v>
      </c>
      <c r="G7" s="95" t="s">
        <v>6</v>
      </c>
      <c r="H7" s="9">
        <f>H3</f>
        <v>1.4</v>
      </c>
      <c r="I7" s="10">
        <v>0.037</v>
      </c>
    </row>
    <row r="8" spans="2:9" s="3" customFormat="1" ht="12.75">
      <c r="B8" s="5" t="s">
        <v>0</v>
      </c>
      <c r="C8" s="4"/>
      <c r="D8" s="18"/>
      <c r="E8" s="18" t="s">
        <v>7</v>
      </c>
      <c r="F8" s="18">
        <v>3.5</v>
      </c>
      <c r="G8" s="11">
        <f>I7-(I7-I9)*((H7-H8)/(H7-H9))</f>
        <v>0.03875000000000001</v>
      </c>
      <c r="H8" s="12">
        <f>E10</f>
        <v>1.4583333333333335</v>
      </c>
      <c r="I8" s="13"/>
    </row>
    <row r="9" spans="2:9" s="3" customFormat="1" ht="13.5" thickBot="1">
      <c r="B9" s="20"/>
      <c r="C9" s="18" t="s">
        <v>0</v>
      </c>
      <c r="G9" s="15"/>
      <c r="H9" s="16">
        <f>H5</f>
        <v>1.5</v>
      </c>
      <c r="I9" s="17">
        <v>0.04</v>
      </c>
    </row>
    <row r="10" spans="4:6" s="3" customFormat="1" ht="14.25" thickBot="1" thickTop="1">
      <c r="D10" s="6" t="s">
        <v>8</v>
      </c>
      <c r="E10" s="21">
        <f>F8/F7</f>
        <v>1.4583333333333335</v>
      </c>
      <c r="F10" s="22"/>
    </row>
    <row r="11" spans="5:9" s="3" customFormat="1" ht="13.5" thickTop="1">
      <c r="E11" s="23"/>
      <c r="F11" s="91"/>
      <c r="G11" s="24" t="s">
        <v>9</v>
      </c>
      <c r="H11" s="9">
        <f>H7</f>
        <v>1.4</v>
      </c>
      <c r="I11" s="10">
        <v>0.43</v>
      </c>
    </row>
    <row r="12" spans="1:9" s="3" customFormat="1" ht="12.75">
      <c r="A12" s="3">
        <v>1</v>
      </c>
      <c r="B12" s="23" t="s">
        <v>10</v>
      </c>
      <c r="C12" s="23"/>
      <c r="D12" s="23"/>
      <c r="F12" s="92"/>
      <c r="G12" s="11">
        <f>I11-(I11-I13)*((H11-H12)/(H11-H13))</f>
        <v>0.4416666666666667</v>
      </c>
      <c r="H12" s="12">
        <f>E10</f>
        <v>1.4583333333333335</v>
      </c>
      <c r="I12" s="13"/>
    </row>
    <row r="13" spans="2:9" s="3" customFormat="1" ht="13.5" thickBot="1">
      <c r="B13" s="25" t="s">
        <v>12</v>
      </c>
      <c r="C13" s="3" t="s">
        <v>78</v>
      </c>
      <c r="D13" s="18"/>
      <c r="F13" s="93"/>
      <c r="G13" s="15"/>
      <c r="H13" s="16">
        <f>H9</f>
        <v>1.5</v>
      </c>
      <c r="I13" s="17">
        <v>0.45</v>
      </c>
    </row>
    <row r="14" spans="2:4" s="3" customFormat="1" ht="14.25" thickBot="1" thickTop="1">
      <c r="B14" s="25" t="s">
        <v>12</v>
      </c>
      <c r="C14" s="3">
        <f>(0.4+0.6*(G21/400))*F7/I20*1000</f>
        <v>50.47422680412372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1.4</v>
      </c>
      <c r="I15" s="10">
        <v>0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</v>
      </c>
      <c r="H16" s="12">
        <f>E10</f>
        <v>1.4583333333333335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1.5</v>
      </c>
      <c r="I17" s="17">
        <v>0</v>
      </c>
    </row>
    <row r="18" spans="3:5" s="3" customFormat="1" ht="14.25" thickBot="1" thickTop="1">
      <c r="C18" s="25" t="s">
        <v>20</v>
      </c>
      <c r="D18" s="27">
        <f>(G24*($G$23+$I$23)*$F$7^2)</f>
        <v>3.207168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2.405376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5.186592</v>
      </c>
      <c r="E20" s="3" t="s">
        <v>21</v>
      </c>
      <c r="F20" s="31">
        <v>35</v>
      </c>
      <c r="G20" s="32">
        <v>45</v>
      </c>
      <c r="H20" s="33">
        <f>E10</f>
        <v>1.4583333333333335</v>
      </c>
      <c r="I20" s="34">
        <f>(F20-((F20-G20)*(2-H20)/(2-1)))</f>
        <v>40.416666666666664</v>
      </c>
    </row>
    <row r="21" spans="3:9" s="3" customFormat="1" ht="13.5" thickTop="1">
      <c r="C21" s="25" t="s">
        <v>28</v>
      </c>
      <c r="D21" s="27">
        <f>(I25*($G$23+$I$23)*$F$7^2)</f>
        <v>3.88368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18.444</v>
      </c>
      <c r="E24" s="3" t="s">
        <v>36</v>
      </c>
      <c r="F24" s="39" t="s">
        <v>37</v>
      </c>
      <c r="G24" s="40">
        <v>0.032</v>
      </c>
      <c r="H24" s="41" t="s">
        <v>38</v>
      </c>
      <c r="I24" s="42">
        <f>G4</f>
        <v>0.051750000000000004</v>
      </c>
    </row>
    <row r="25" spans="3:9" s="3" customFormat="1" ht="15" thickBot="1">
      <c r="C25" s="3" t="s">
        <v>39</v>
      </c>
      <c r="D25" s="18">
        <f>G29*(G27+I27)*F7</f>
        <v>0</v>
      </c>
      <c r="E25" s="3" t="s">
        <v>36</v>
      </c>
      <c r="F25" s="43" t="s">
        <v>40</v>
      </c>
      <c r="G25" s="44">
        <v>0.024</v>
      </c>
      <c r="H25" s="45" t="s">
        <v>41</v>
      </c>
      <c r="I25" s="46">
        <f>G8</f>
        <v>0.03875000000000001</v>
      </c>
    </row>
    <row r="26" spans="3:5" s="3" customFormat="1" ht="14.25" thickBot="1" thickTop="1">
      <c r="C26" s="3" t="s">
        <v>42</v>
      </c>
      <c r="D26" s="18">
        <f>I28*(G27+I27)*F7</f>
        <v>13.7808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0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0.4416666666666667</v>
      </c>
      <c r="H28" s="48" t="s">
        <v>48</v>
      </c>
      <c r="I28" s="42">
        <v>0.33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</v>
      </c>
      <c r="H29" s="16" t="s">
        <v>52</v>
      </c>
      <c r="I29" s="46">
        <v>0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0.0007690459544728347</v>
      </c>
      <c r="E34" s="3" t="s">
        <v>82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0.0005754906581518528</v>
      </c>
      <c r="E35" s="3" t="s">
        <v>82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0.0012506883158446625</v>
      </c>
      <c r="E36" s="3" t="s">
        <v>82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0.0009330439107555276</v>
      </c>
      <c r="E37" s="3" t="s">
        <v>82</v>
      </c>
      <c r="F37" s="3">
        <v>0.0017</v>
      </c>
      <c r="H37" s="47" t="s">
        <v>67</v>
      </c>
      <c r="I37" s="13">
        <f>11.33*1000*1000</f>
        <v>11330000</v>
      </c>
    </row>
    <row r="38" spans="4:9" s="3" customFormat="1" ht="13.5" thickBot="1">
      <c r="D38" s="18"/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F34*I36*1000*1000</f>
        <v>215.89999999999998</v>
      </c>
      <c r="D40" s="55">
        <f>50.27*1000/C40</f>
        <v>232.83927744326078</v>
      </c>
      <c r="E40" s="55">
        <f>78.54*1000/C40</f>
        <v>363.77952755905517</v>
      </c>
      <c r="F40" s="56">
        <f>113.09*1000/C40</f>
        <v>523.8073182028718</v>
      </c>
      <c r="G40" s="55">
        <f>153.94*1000/C40</f>
        <v>713.0152848540991</v>
      </c>
    </row>
    <row r="41" spans="2:7" s="3" customFormat="1" ht="12.75">
      <c r="B41" s="25" t="s">
        <v>74</v>
      </c>
      <c r="C41" s="54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</row>
    <row r="42" spans="2:7" s="3" customFormat="1" ht="12.75">
      <c r="B42" s="25" t="s">
        <v>75</v>
      </c>
      <c r="C42" s="54">
        <f>F36*I36*1000*1000</f>
        <v>215.89999999999998</v>
      </c>
      <c r="D42" s="55">
        <f>50.27*1000/C42</f>
        <v>232.83927744326078</v>
      </c>
      <c r="E42" s="55">
        <f>78.54*1000/C42</f>
        <v>363.77952755905517</v>
      </c>
      <c r="F42" s="56">
        <f>113.09*1000/C42</f>
        <v>523.8073182028718</v>
      </c>
      <c r="G42" s="55">
        <f>153.94*1000/C42</f>
        <v>713.0152848540991</v>
      </c>
    </row>
    <row r="43" spans="2:7" s="3" customFormat="1" ht="12.75">
      <c r="B43" s="25" t="s">
        <v>76</v>
      </c>
      <c r="C43" s="54">
        <f>F37*I36*1000*1000</f>
        <v>215.89999999999998</v>
      </c>
      <c r="D43" s="55">
        <f>50.27*1000/C43</f>
        <v>232.83927744326078</v>
      </c>
      <c r="E43" s="55">
        <f>78.54*1000/C43</f>
        <v>363.77952755905517</v>
      </c>
      <c r="F43" s="56">
        <f>113.09*1000/C43</f>
        <v>523.8073182028718</v>
      </c>
      <c r="G43" s="55">
        <f>153.94*1000/C43</f>
        <v>713.0152848540991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1"/>
  </sheetPr>
  <dimension ref="A1:I44"/>
  <sheetViews>
    <sheetView workbookViewId="0" topLeftCell="A16">
      <selection activeCell="L42" sqref="L42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28125" style="58" customWidth="1"/>
    <col min="9" max="9" width="9.140625" style="58" customWidth="1"/>
    <col min="10" max="16384" width="9.140625" style="60" customWidth="1"/>
  </cols>
  <sheetData>
    <row r="1" spans="2:4" s="1" customFormat="1" ht="22.5">
      <c r="B1" s="104" t="s">
        <v>110</v>
      </c>
      <c r="C1" s="104"/>
      <c r="D1" s="104"/>
    </row>
    <row r="2" s="3" customFormat="1" ht="13.5" thickBot="1">
      <c r="D2" s="18"/>
    </row>
    <row r="3" spans="3:9" s="3" customFormat="1" ht="13.5" thickTop="1">
      <c r="C3" s="25"/>
      <c r="D3" s="18"/>
      <c r="G3" s="94" t="s">
        <v>1</v>
      </c>
      <c r="H3" s="9">
        <v>1</v>
      </c>
      <c r="I3" s="10">
        <v>0.039</v>
      </c>
    </row>
    <row r="4" spans="3:9" s="3" customFormat="1" ht="12.75">
      <c r="C4" s="25"/>
      <c r="D4" s="23"/>
      <c r="G4" s="11">
        <f>I3-(I3-I5)*((H3-H4)/(H3-H5))</f>
        <v>0.04185714285714286</v>
      </c>
      <c r="H4" s="12">
        <f>E10</f>
        <v>1.0571428571428572</v>
      </c>
      <c r="I4" s="13"/>
    </row>
    <row r="5" spans="2:9" s="3" customFormat="1" ht="13.5" thickBot="1">
      <c r="B5" s="5"/>
      <c r="C5" s="77" t="s">
        <v>0</v>
      </c>
      <c r="D5" s="23"/>
      <c r="G5" s="15"/>
      <c r="H5" s="16">
        <v>1.1</v>
      </c>
      <c r="I5" s="17">
        <v>0.044</v>
      </c>
    </row>
    <row r="6" spans="2:3" s="3" customFormat="1" ht="14.25" thickBot="1" thickTop="1">
      <c r="B6" s="4"/>
      <c r="C6" s="78"/>
    </row>
    <row r="7" spans="2:9" s="3" customFormat="1" ht="13.5" thickTop="1">
      <c r="B7" s="6" t="s">
        <v>4</v>
      </c>
      <c r="C7" s="79" t="s">
        <v>3</v>
      </c>
      <c r="D7" s="18"/>
      <c r="E7" s="18" t="s">
        <v>5</v>
      </c>
      <c r="F7" s="18">
        <v>3.5</v>
      </c>
      <c r="G7" s="95" t="s">
        <v>6</v>
      </c>
      <c r="H7" s="9">
        <f>H3</f>
        <v>1</v>
      </c>
      <c r="I7" s="10">
        <v>0.029</v>
      </c>
    </row>
    <row r="8" spans="2:9" s="3" customFormat="1" ht="12.75">
      <c r="B8" s="4"/>
      <c r="C8" s="80"/>
      <c r="D8" s="18"/>
      <c r="E8" s="18" t="s">
        <v>7</v>
      </c>
      <c r="F8" s="18">
        <v>3.7</v>
      </c>
      <c r="G8" s="11">
        <f>I7-(I7-I9)*((H7-H8)/(H7-H9))</f>
        <v>0.031285714285714285</v>
      </c>
      <c r="H8" s="12">
        <f>E10</f>
        <v>1.0571428571428572</v>
      </c>
      <c r="I8" s="13"/>
    </row>
    <row r="9" spans="2:9" s="3" customFormat="1" ht="13.5" thickBot="1">
      <c r="B9" s="20"/>
      <c r="C9" s="6" t="s">
        <v>0</v>
      </c>
      <c r="G9" s="15"/>
      <c r="H9" s="16">
        <f>H5</f>
        <v>1.1</v>
      </c>
      <c r="I9" s="17">
        <v>0.033</v>
      </c>
    </row>
    <row r="10" spans="4:6" s="3" customFormat="1" ht="14.25" thickBot="1" thickTop="1">
      <c r="D10" s="6" t="s">
        <v>8</v>
      </c>
      <c r="E10" s="21">
        <f>F8/F7</f>
        <v>1.0571428571428572</v>
      </c>
      <c r="F10" s="22"/>
    </row>
    <row r="11" spans="5:9" s="3" customFormat="1" ht="13.5" thickTop="1">
      <c r="E11" s="23"/>
      <c r="F11" s="18"/>
      <c r="G11" s="24" t="s">
        <v>9</v>
      </c>
      <c r="H11" s="9">
        <f>H7</f>
        <v>1</v>
      </c>
      <c r="I11" s="10">
        <v>0.36</v>
      </c>
    </row>
    <row r="12" spans="1:9" s="3" customFormat="1" ht="12.75">
      <c r="A12" s="3">
        <v>1</v>
      </c>
      <c r="B12" s="23" t="s">
        <v>10</v>
      </c>
      <c r="C12" s="23"/>
      <c r="D12" s="23"/>
      <c r="G12" s="11">
        <f>I11-(I11-I13)*((H11-H12)/(H11-H13))</f>
        <v>0.3771428571428571</v>
      </c>
      <c r="H12" s="12">
        <f>E10</f>
        <v>1.0571428571428572</v>
      </c>
      <c r="I12" s="13"/>
    </row>
    <row r="13" spans="2:9" s="3" customFormat="1" ht="13.5" thickBot="1">
      <c r="B13" s="25" t="s">
        <v>12</v>
      </c>
      <c r="C13" s="3" t="s">
        <v>78</v>
      </c>
      <c r="D13" s="18"/>
      <c r="G13" s="15"/>
      <c r="H13" s="16">
        <f>H9</f>
        <v>1.1</v>
      </c>
      <c r="I13" s="17">
        <v>0.39</v>
      </c>
    </row>
    <row r="14" spans="2:4" s="3" customFormat="1" ht="14.25" thickBot="1" thickTop="1">
      <c r="B14" s="25" t="s">
        <v>12</v>
      </c>
      <c r="C14" s="3">
        <f>(0.4+0.6*(G21/400))*F7/I20*1000</f>
        <v>66.96141479099678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</v>
      </c>
      <c r="I15" s="10">
        <v>0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</v>
      </c>
      <c r="H16" s="12">
        <f>E10</f>
        <v>1.0571428571428572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1.1</v>
      </c>
      <c r="I17" s="17">
        <v>0</v>
      </c>
    </row>
    <row r="18" spans="3:5" s="3" customFormat="1" ht="14.25" thickBot="1" thickTop="1">
      <c r="C18" s="25" t="s">
        <v>20</v>
      </c>
      <c r="D18" s="27">
        <f>(G24*($G$23+$I$23)*$F$7^2)</f>
        <v>8.31285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6.181349999999999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8.92185</v>
      </c>
      <c r="E20" s="3" t="s">
        <v>21</v>
      </c>
      <c r="F20" s="31">
        <v>35</v>
      </c>
      <c r="G20" s="32">
        <v>45</v>
      </c>
      <c r="H20" s="33">
        <f>E10</f>
        <v>1.0571428571428572</v>
      </c>
      <c r="I20" s="34">
        <f>(F20-((F20-G20)*(2-H20)/(2-1)))</f>
        <v>44.42857142857143</v>
      </c>
    </row>
    <row r="21" spans="3:9" s="3" customFormat="1" ht="13.5" thickTop="1">
      <c r="C21" s="25" t="s">
        <v>28</v>
      </c>
      <c r="D21" s="27">
        <f>(I25*($G$23+$I$23)*$F$7^2)</f>
        <v>6.668549999999999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22.967999999999996</v>
      </c>
      <c r="E24" s="3" t="s">
        <v>36</v>
      </c>
      <c r="F24" s="39" t="s">
        <v>37</v>
      </c>
      <c r="G24" s="40">
        <v>0.039</v>
      </c>
      <c r="H24" s="41" t="s">
        <v>38</v>
      </c>
      <c r="I24" s="42">
        <f>G4</f>
        <v>0.04185714285714286</v>
      </c>
    </row>
    <row r="25" spans="3:9" s="3" customFormat="1" ht="15" thickBot="1">
      <c r="C25" s="3" t="s">
        <v>39</v>
      </c>
      <c r="D25" s="18">
        <f>G29*(G27+I27)*F7</f>
        <v>0</v>
      </c>
      <c r="E25" s="3" t="s">
        <v>36</v>
      </c>
      <c r="F25" s="43" t="s">
        <v>40</v>
      </c>
      <c r="G25" s="44">
        <v>0.029</v>
      </c>
      <c r="H25" s="45" t="s">
        <v>41</v>
      </c>
      <c r="I25" s="46">
        <f>G8</f>
        <v>0.031285714285714285</v>
      </c>
    </row>
    <row r="26" spans="3:5" s="3" customFormat="1" ht="14.25" thickBot="1" thickTop="1">
      <c r="C26" s="3" t="s">
        <v>42</v>
      </c>
      <c r="D26" s="18">
        <f>I28*(G27+I27)*F7</f>
        <v>21.924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14.615999999999998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0.3771428571428571</v>
      </c>
      <c r="H28" s="48" t="s">
        <v>48</v>
      </c>
      <c r="I28" s="42">
        <v>0.36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</v>
      </c>
      <c r="H29" s="16" t="s">
        <v>52</v>
      </c>
      <c r="I29" s="46">
        <v>0.24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0.002022793021348351</v>
      </c>
      <c r="E34" s="3" t="s">
        <v>61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0.0014948257466712838</v>
      </c>
      <c r="E35" s="3" t="s">
        <v>82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0.0021748817784123255</v>
      </c>
      <c r="E36" s="3" t="s">
        <v>61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0.001614916281549333</v>
      </c>
      <c r="E37" s="3" t="s">
        <v>82</v>
      </c>
      <c r="F37" s="3">
        <v>0.0017</v>
      </c>
      <c r="H37" s="47" t="s">
        <v>67</v>
      </c>
      <c r="I37" s="13">
        <f>11.33*1000*1000</f>
        <v>11330000</v>
      </c>
    </row>
    <row r="38" spans="4:9" s="3" customFormat="1" ht="13.5" thickBot="1">
      <c r="D38" s="18"/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D34*I36*1000*1000</f>
        <v>256.8947137112406</v>
      </c>
      <c r="D40" s="55">
        <f>50.27*1000/C40</f>
        <v>195.68327924608593</v>
      </c>
      <c r="E40" s="55">
        <f>78.54*1000/C40</f>
        <v>305.7283618855697</v>
      </c>
      <c r="F40" s="56">
        <f>113.09*1000/C40</f>
        <v>440.2192570109381</v>
      </c>
      <c r="G40" s="55">
        <f>153.94*1000/C40</f>
        <v>599.233817528197</v>
      </c>
    </row>
    <row r="41" spans="2:7" s="3" customFormat="1" ht="12.75">
      <c r="B41" s="25" t="s">
        <v>74</v>
      </c>
      <c r="C41" s="54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</row>
    <row r="42" spans="2:7" s="3" customFormat="1" ht="12.75">
      <c r="B42" s="25" t="s">
        <v>75</v>
      </c>
      <c r="C42" s="54">
        <f>D36*I36*1000*1000</f>
        <v>276.20998585836537</v>
      </c>
      <c r="D42" s="55">
        <f>50.27*1000/C42</f>
        <v>181.9992128227304</v>
      </c>
      <c r="E42" s="55">
        <f>78.54*1000/C42</f>
        <v>284.3488795523622</v>
      </c>
      <c r="F42" s="56">
        <f>113.09*1000/C42</f>
        <v>409.4348712576603</v>
      </c>
      <c r="G42" s="55">
        <f>153.94*1000/C42</f>
        <v>557.3295966168912</v>
      </c>
    </row>
    <row r="43" spans="2:7" s="3" customFormat="1" ht="12.75">
      <c r="B43" s="25" t="s">
        <v>76</v>
      </c>
      <c r="C43" s="54">
        <f>F37*I36*1000*1000</f>
        <v>215.89999999999998</v>
      </c>
      <c r="D43" s="55">
        <f>50.27*1000/C43</f>
        <v>232.83927744326078</v>
      </c>
      <c r="E43" s="55">
        <f>78.54*1000/C43</f>
        <v>363.77952755905517</v>
      </c>
      <c r="F43" s="56">
        <f>113.09*1000/C43</f>
        <v>523.8073182028718</v>
      </c>
      <c r="G43" s="55">
        <f>153.94*1000/C43</f>
        <v>713.0152848540991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I44"/>
  <sheetViews>
    <sheetView workbookViewId="0" topLeftCell="A17">
      <selection activeCell="J44" sqref="J44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00390625" style="58" customWidth="1"/>
    <col min="9" max="9" width="9.140625" style="58" customWidth="1"/>
    <col min="10" max="16384" width="9.140625" style="60" customWidth="1"/>
  </cols>
  <sheetData>
    <row r="1" spans="2:4" s="1" customFormat="1" ht="22.5">
      <c r="B1" s="104" t="s">
        <v>85</v>
      </c>
      <c r="C1" s="104"/>
      <c r="D1" s="104"/>
    </row>
    <row r="2" s="3" customFormat="1" ht="13.5" thickBot="1"/>
    <row r="3" spans="2:9" s="3" customFormat="1" ht="14.25" thickBot="1" thickTop="1">
      <c r="B3" s="4"/>
      <c r="C3" s="5"/>
      <c r="D3" s="18"/>
      <c r="G3" s="94" t="s">
        <v>1</v>
      </c>
      <c r="H3" s="9">
        <v>1</v>
      </c>
      <c r="I3" s="10">
        <v>0.057</v>
      </c>
    </row>
    <row r="4" spans="2:9" s="3" customFormat="1" ht="13.5" thickTop="1">
      <c r="B4" s="83"/>
      <c r="C4" s="84" t="s">
        <v>0</v>
      </c>
      <c r="D4" s="18"/>
      <c r="G4" s="11">
        <f>I3-(I3-I5)*((H3-H4)/(H3-H5))</f>
        <v>0.06157142857142857</v>
      </c>
      <c r="H4" s="12">
        <f>E10</f>
        <v>1.0571428571428572</v>
      </c>
      <c r="I4" s="13"/>
    </row>
    <row r="5" spans="2:9" s="3" customFormat="1" ht="13.5" thickBot="1">
      <c r="B5" s="85" t="s">
        <v>2</v>
      </c>
      <c r="C5" s="86"/>
      <c r="D5" s="18"/>
      <c r="G5" s="15"/>
      <c r="H5" s="16">
        <v>1.1</v>
      </c>
      <c r="I5" s="17">
        <v>0.065</v>
      </c>
    </row>
    <row r="6" spans="2:4" s="3" customFormat="1" ht="14.25" thickBot="1" thickTop="1">
      <c r="B6" s="85"/>
      <c r="C6" s="87" t="s">
        <v>3</v>
      </c>
      <c r="D6" s="18"/>
    </row>
    <row r="7" spans="2:9" s="3" customFormat="1" ht="14.25" thickBot="1" thickTop="1">
      <c r="B7" s="88"/>
      <c r="C7" s="89"/>
      <c r="D7" s="18"/>
      <c r="E7" s="18" t="s">
        <v>5</v>
      </c>
      <c r="F7" s="18">
        <v>3.5</v>
      </c>
      <c r="G7" s="95" t="s">
        <v>6</v>
      </c>
      <c r="H7" s="9">
        <f>H3</f>
        <v>1</v>
      </c>
      <c r="I7" s="10">
        <v>0.043</v>
      </c>
    </row>
    <row r="8" spans="4:9" s="3" customFormat="1" ht="13.5" thickTop="1">
      <c r="D8" s="18"/>
      <c r="E8" s="18" t="s">
        <v>7</v>
      </c>
      <c r="F8" s="18">
        <v>3.7</v>
      </c>
      <c r="G8" s="11">
        <f>I7-(I7-I9)*((H7-H8)/(H7-H9))</f>
        <v>0.04585714285714285</v>
      </c>
      <c r="H8" s="12">
        <f>E10</f>
        <v>1.0571428571428572</v>
      </c>
      <c r="I8" s="13"/>
    </row>
    <row r="9" spans="2:9" s="3" customFormat="1" ht="13.5" thickBot="1">
      <c r="B9" s="20"/>
      <c r="D9" s="18"/>
      <c r="G9" s="15"/>
      <c r="H9" s="16">
        <f>H5</f>
        <v>1.1</v>
      </c>
      <c r="I9" s="17">
        <v>0.048</v>
      </c>
    </row>
    <row r="10" spans="4:6" s="3" customFormat="1" ht="14.25" thickBot="1" thickTop="1">
      <c r="D10" s="6" t="s">
        <v>8</v>
      </c>
      <c r="E10" s="21">
        <f>F8/F7</f>
        <v>1.0571428571428572</v>
      </c>
      <c r="F10" s="22"/>
    </row>
    <row r="11" spans="5:9" s="3" customFormat="1" ht="13.5" thickTop="1">
      <c r="E11" s="23"/>
      <c r="F11" s="18"/>
      <c r="G11" s="24" t="s">
        <v>9</v>
      </c>
      <c r="H11" s="9">
        <f>H7</f>
        <v>1</v>
      </c>
      <c r="I11" s="10">
        <v>0.45</v>
      </c>
    </row>
    <row r="12" spans="1:9" s="3" customFormat="1" ht="12.75">
      <c r="A12" s="3">
        <v>1</v>
      </c>
      <c r="B12" s="23" t="s">
        <v>10</v>
      </c>
      <c r="C12" s="23"/>
      <c r="D12" s="23"/>
      <c r="G12" s="11">
        <f>I11-(I11-I13)*((H11-H12)/(H11-H13))</f>
        <v>0.46714285714285714</v>
      </c>
      <c r="H12" s="12">
        <f>E10</f>
        <v>1.0571428571428572</v>
      </c>
      <c r="I12" s="13"/>
    </row>
    <row r="13" spans="3:9" s="3" customFormat="1" ht="13.5" thickBot="1">
      <c r="C13" s="23"/>
      <c r="D13" s="25" t="s">
        <v>11</v>
      </c>
      <c r="G13" s="15"/>
      <c r="H13" s="16">
        <f>H9</f>
        <v>1.1</v>
      </c>
      <c r="I13" s="17">
        <v>0.48</v>
      </c>
    </row>
    <row r="14" spans="2:4" s="3" customFormat="1" ht="14.25" thickBot="1" thickTop="1">
      <c r="B14" s="25" t="s">
        <v>12</v>
      </c>
      <c r="C14" s="3">
        <f>(0.4+0.6*(G21/400))*F7/I20*1000</f>
        <v>75.45289855072464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</v>
      </c>
      <c r="I15" s="10">
        <v>0.3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0.31142857142857144</v>
      </c>
      <c r="H16" s="12">
        <f>E10</f>
        <v>1.0571428571428572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1.1</v>
      </c>
      <c r="I17" s="17">
        <v>0.32</v>
      </c>
    </row>
    <row r="18" spans="3:5" s="3" customFormat="1" ht="14.25" thickBot="1" thickTop="1">
      <c r="C18" s="25" t="s">
        <v>20</v>
      </c>
      <c r="D18" s="27">
        <f>(G24*($G$23+$I$23)*$F$7^2)</f>
        <v>0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9.378599999999999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13.123949999999997</v>
      </c>
      <c r="E20" s="3" t="s">
        <v>21</v>
      </c>
      <c r="F20" s="31">
        <v>30</v>
      </c>
      <c r="G20" s="32">
        <v>40</v>
      </c>
      <c r="H20" s="33">
        <f>E10</f>
        <v>1.0571428571428572</v>
      </c>
      <c r="I20" s="34">
        <f>(F20-((F20-G20)*(2-H20)/(2-1)))</f>
        <v>39.42857142857143</v>
      </c>
    </row>
    <row r="21" spans="3:9" s="3" customFormat="1" ht="13.5" thickTop="1">
      <c r="C21" s="25" t="s">
        <v>28</v>
      </c>
      <c r="D21" s="27">
        <f>(I25*($G$23+$I$23)*$F$7^2)</f>
        <v>9.774449999999998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28.448999999999998</v>
      </c>
      <c r="E24" s="3" t="s">
        <v>36</v>
      </c>
      <c r="F24" s="39" t="s">
        <v>37</v>
      </c>
      <c r="G24" s="40">
        <v>0</v>
      </c>
      <c r="H24" s="41" t="s">
        <v>38</v>
      </c>
      <c r="I24" s="42">
        <f>G4</f>
        <v>0.06157142857142857</v>
      </c>
    </row>
    <row r="25" spans="3:9" s="3" customFormat="1" ht="15" thickBot="1">
      <c r="C25" s="3" t="s">
        <v>39</v>
      </c>
      <c r="D25" s="18">
        <f>G29*(G27+I27)*F7</f>
        <v>18.966</v>
      </c>
      <c r="E25" s="3" t="s">
        <v>36</v>
      </c>
      <c r="F25" s="43" t="s">
        <v>40</v>
      </c>
      <c r="G25" s="44">
        <v>0.044</v>
      </c>
      <c r="H25" s="45" t="s">
        <v>41</v>
      </c>
      <c r="I25" s="46">
        <f>G8</f>
        <v>0.04585714285714285</v>
      </c>
    </row>
    <row r="26" spans="3:5" s="3" customFormat="1" ht="14.25" thickBot="1" thickTop="1">
      <c r="C26" s="3" t="s">
        <v>42</v>
      </c>
      <c r="D26" s="18">
        <f>I28*(G27+I27)*F7</f>
        <v>0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18.27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0.46714285714285714</v>
      </c>
      <c r="H28" s="48" t="s">
        <v>48</v>
      </c>
      <c r="I28" s="42">
        <v>0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0.31142857142857144</v>
      </c>
      <c r="H29" s="16" t="s">
        <v>52</v>
      </c>
      <c r="I29" s="46">
        <v>0.3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</v>
      </c>
      <c r="E34" s="3" t="s">
        <v>82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0.0022893173010969737</v>
      </c>
      <c r="E35" s="3" t="s">
        <v>61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0.0032399768793066027</v>
      </c>
      <c r="E36" s="3" t="s">
        <v>61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0.0023887528444600805</v>
      </c>
      <c r="E37" s="3" t="s">
        <v>61</v>
      </c>
      <c r="F37" s="3">
        <v>0.0017</v>
      </c>
      <c r="H37" s="47" t="s">
        <v>67</v>
      </c>
      <c r="I37" s="13">
        <f>11.33*1000*1000</f>
        <v>11330000</v>
      </c>
    </row>
    <row r="38" spans="8:9" s="3" customFormat="1" ht="13.5" thickBot="1"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F34*I36*1000*1000</f>
        <v>215.89999999999998</v>
      </c>
      <c r="D40" s="55">
        <f>50.27*1000/C40</f>
        <v>232.83927744326078</v>
      </c>
      <c r="E40" s="55">
        <f>78.54*1000/C40</f>
        <v>363.77952755905517</v>
      </c>
      <c r="F40" s="56">
        <f>113.09*1000/C40</f>
        <v>523.8073182028718</v>
      </c>
      <c r="G40" s="55">
        <f>153.94*1000/C40</f>
        <v>713.0152848540991</v>
      </c>
    </row>
    <row r="41" spans="2:7" s="3" customFormat="1" ht="12.75">
      <c r="B41" s="25" t="s">
        <v>74</v>
      </c>
      <c r="C41" s="54">
        <f>D35*I36*1000*1000</f>
        <v>290.74329723931567</v>
      </c>
      <c r="D41" s="55">
        <f>50.27*1000/C41</f>
        <v>172.90166437997684</v>
      </c>
      <c r="E41" s="55">
        <f>78.54*1000/C41</f>
        <v>270.13520430482157</v>
      </c>
      <c r="F41" s="56">
        <f>113.09*1000/C41</f>
        <v>388.968554301404</v>
      </c>
      <c r="G41" s="55">
        <f>153.94*1000/C41</f>
        <v>529.4705035737743</v>
      </c>
    </row>
    <row r="42" spans="2:7" s="3" customFormat="1" ht="12.75">
      <c r="B42" s="25" t="s">
        <v>75</v>
      </c>
      <c r="C42" s="54">
        <f>D36*I36*1000*1000</f>
        <v>411.47706367193854</v>
      </c>
      <c r="D42" s="55">
        <f>50.27*1000/C42</f>
        <v>122.1696284876747</v>
      </c>
      <c r="E42" s="55">
        <f>78.54*1000/C42</f>
        <v>190.87333641181561</v>
      </c>
      <c r="F42" s="56">
        <f>113.09*1000/C42</f>
        <v>274.8391343877289</v>
      </c>
      <c r="G42" s="55">
        <f>153.94*1000/C42</f>
        <v>374.11562779774505</v>
      </c>
    </row>
    <row r="43" spans="2:7" s="3" customFormat="1" ht="12.75">
      <c r="B43" s="25" t="s">
        <v>76</v>
      </c>
      <c r="C43" s="54">
        <f>D37*I36*1000*1000</f>
        <v>303.37161124643023</v>
      </c>
      <c r="D43" s="55">
        <f>50.27*1000/C43</f>
        <v>165.7043643387101</v>
      </c>
      <c r="E43" s="55">
        <f>78.54*1000/C43</f>
        <v>258.89040730380526</v>
      </c>
      <c r="F43" s="56">
        <f>113.09*1000/C43</f>
        <v>372.77713473373234</v>
      </c>
      <c r="G43" s="55">
        <f>153.94*1000/C43</f>
        <v>507.4304723751946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0" sqref="J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I44"/>
  <sheetViews>
    <sheetView workbookViewId="0" topLeftCell="A14">
      <selection activeCell="J44" sqref="J44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00390625" style="58" customWidth="1"/>
    <col min="9" max="9" width="9.140625" style="58" customWidth="1"/>
    <col min="10" max="16384" width="9.140625" style="60" customWidth="1"/>
  </cols>
  <sheetData>
    <row r="1" spans="2:4" s="1" customFormat="1" ht="22.5">
      <c r="B1" s="104" t="s">
        <v>86</v>
      </c>
      <c r="C1" s="104"/>
      <c r="D1" s="104"/>
    </row>
    <row r="2" s="3" customFormat="1" ht="13.5" thickBot="1">
      <c r="D2" s="18"/>
    </row>
    <row r="3" spans="3:9" s="3" customFormat="1" ht="13.5" thickTop="1">
      <c r="C3" s="25"/>
      <c r="D3" s="18"/>
      <c r="G3" s="94" t="s">
        <v>1</v>
      </c>
      <c r="H3" s="9">
        <v>1.75</v>
      </c>
      <c r="I3" s="10">
        <v>0.063</v>
      </c>
    </row>
    <row r="4" spans="3:9" s="3" customFormat="1" ht="12.75">
      <c r="C4" s="25"/>
      <c r="D4" s="23"/>
      <c r="G4" s="11">
        <f>I3-(I3-I5)*((H3-H4)/(H3-H5))</f>
        <v>0.0646</v>
      </c>
      <c r="H4" s="12">
        <f>E10</f>
        <v>1.85</v>
      </c>
      <c r="I4" s="13"/>
    </row>
    <row r="5" spans="2:9" s="3" customFormat="1" ht="13.5" thickBot="1">
      <c r="B5" s="5"/>
      <c r="C5" s="77" t="s">
        <v>0</v>
      </c>
      <c r="D5" s="23"/>
      <c r="G5" s="15"/>
      <c r="H5" s="90">
        <v>2</v>
      </c>
      <c r="I5" s="17">
        <v>0.067</v>
      </c>
    </row>
    <row r="6" spans="2:4" s="3" customFormat="1" ht="14.25" thickBot="1" thickTop="1">
      <c r="B6" s="6" t="s">
        <v>77</v>
      </c>
      <c r="C6" s="78"/>
      <c r="D6" s="18"/>
    </row>
    <row r="7" spans="2:9" s="3" customFormat="1" ht="13.5" thickTop="1">
      <c r="B7" s="6" t="s">
        <v>4</v>
      </c>
      <c r="C7" s="79" t="s">
        <v>3</v>
      </c>
      <c r="D7" s="18"/>
      <c r="E7" s="18" t="s">
        <v>5</v>
      </c>
      <c r="F7" s="18">
        <v>2</v>
      </c>
      <c r="G7" s="95" t="s">
        <v>6</v>
      </c>
      <c r="H7" s="9">
        <f>H3</f>
        <v>1.75</v>
      </c>
      <c r="I7" s="10">
        <v>0.047</v>
      </c>
    </row>
    <row r="8" spans="2:9" s="3" customFormat="1" ht="12.75">
      <c r="B8" s="5"/>
      <c r="C8" s="80"/>
      <c r="D8" s="18"/>
      <c r="E8" s="18" t="s">
        <v>7</v>
      </c>
      <c r="F8" s="18">
        <v>3.7</v>
      </c>
      <c r="G8" s="11">
        <f>I7-(I7-I9)*((H7-H8)/(H7-H9))</f>
        <v>0.0482</v>
      </c>
      <c r="H8" s="12">
        <f>E10</f>
        <v>1.85</v>
      </c>
      <c r="I8" s="13"/>
    </row>
    <row r="9" spans="2:9" s="3" customFormat="1" ht="13.5" thickBot="1">
      <c r="B9" s="20"/>
      <c r="C9" s="18" t="s">
        <v>0</v>
      </c>
      <c r="D9" s="18"/>
      <c r="G9" s="15"/>
      <c r="H9" s="16">
        <f>H5</f>
        <v>2</v>
      </c>
      <c r="I9" s="17">
        <v>0.05</v>
      </c>
    </row>
    <row r="10" spans="4:6" s="3" customFormat="1" ht="14.25" thickBot="1" thickTop="1">
      <c r="D10" s="6" t="s">
        <v>8</v>
      </c>
      <c r="E10" s="21">
        <f>F8/F7</f>
        <v>1.85</v>
      </c>
      <c r="F10" s="22"/>
    </row>
    <row r="11" spans="4:9" s="3" customFormat="1" ht="13.5" thickTop="1">
      <c r="D11" s="18"/>
      <c r="E11" s="23"/>
      <c r="F11" s="18"/>
      <c r="G11" s="24" t="s">
        <v>9</v>
      </c>
      <c r="H11" s="9">
        <f>H7</f>
        <v>1.75</v>
      </c>
      <c r="I11" s="10">
        <v>0.5</v>
      </c>
    </row>
    <row r="12" spans="1:9" s="3" customFormat="1" ht="12.75">
      <c r="A12" s="3">
        <v>1</v>
      </c>
      <c r="B12" s="23" t="s">
        <v>10</v>
      </c>
      <c r="C12" s="23"/>
      <c r="D12" s="23"/>
      <c r="G12" s="11">
        <f>I11-(I11-I13)*((H11-H12)/(H11-H13))</f>
        <v>0.508</v>
      </c>
      <c r="H12" s="12">
        <f>E10</f>
        <v>1.85</v>
      </c>
      <c r="I12" s="13"/>
    </row>
    <row r="13" spans="2:9" s="3" customFormat="1" ht="13.5" thickBot="1">
      <c r="B13" s="25" t="s">
        <v>12</v>
      </c>
      <c r="C13" s="3" t="s">
        <v>78</v>
      </c>
      <c r="D13" s="18"/>
      <c r="G13" s="15"/>
      <c r="H13" s="16">
        <f>H9</f>
        <v>2</v>
      </c>
      <c r="I13" s="17">
        <v>0.52</v>
      </c>
    </row>
    <row r="14" spans="2:4" s="3" customFormat="1" ht="14.25" thickBot="1" thickTop="1">
      <c r="B14" s="25" t="s">
        <v>12</v>
      </c>
      <c r="C14" s="3">
        <f>(0.4+0.6*(G21/400))*F7/I20*1000</f>
        <v>46.57534246575342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1.75</v>
      </c>
      <c r="I15" s="10">
        <v>0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</v>
      </c>
      <c r="H16" s="12">
        <f>E10</f>
        <v>1.85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2</v>
      </c>
      <c r="I17" s="17">
        <v>0</v>
      </c>
    </row>
    <row r="18" spans="3:5" s="3" customFormat="1" ht="14.25" thickBot="1" thickTop="1">
      <c r="C18" s="25" t="s">
        <v>20</v>
      </c>
      <c r="D18" s="27">
        <f>(G24*($G$23+$I$23)*$F$7^2)</f>
        <v>2.7144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2.0183999999999997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4.49616</v>
      </c>
      <c r="E20" s="3" t="s">
        <v>21</v>
      </c>
      <c r="F20" s="31">
        <v>35</v>
      </c>
      <c r="G20" s="32">
        <v>45</v>
      </c>
      <c r="H20" s="33">
        <f>E10</f>
        <v>1.85</v>
      </c>
      <c r="I20" s="34">
        <f>(F20-((F20-G20)*(2-H20)/(2-1)))</f>
        <v>36.5</v>
      </c>
    </row>
    <row r="21" spans="3:9" s="3" customFormat="1" ht="13.5" thickTop="1">
      <c r="C21" s="25" t="s">
        <v>28</v>
      </c>
      <c r="D21" s="27">
        <f>(I25*($G$23+$I$23)*$F$7^2)</f>
        <v>3.35472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17.6784</v>
      </c>
      <c r="E24" s="3" t="s">
        <v>36</v>
      </c>
      <c r="F24" s="39" t="s">
        <v>37</v>
      </c>
      <c r="G24" s="40">
        <v>0.039</v>
      </c>
      <c r="H24" s="41" t="s">
        <v>38</v>
      </c>
      <c r="I24" s="42">
        <f>G4</f>
        <v>0.0646</v>
      </c>
    </row>
    <row r="25" spans="3:9" s="3" customFormat="1" ht="15" thickBot="1">
      <c r="C25" s="3" t="s">
        <v>39</v>
      </c>
      <c r="D25" s="18">
        <f>G29*(G27+I27)*F7</f>
        <v>0</v>
      </c>
      <c r="E25" s="3" t="s">
        <v>36</v>
      </c>
      <c r="F25" s="43" t="s">
        <v>40</v>
      </c>
      <c r="G25" s="44">
        <v>0.029</v>
      </c>
      <c r="H25" s="45" t="s">
        <v>41</v>
      </c>
      <c r="I25" s="46">
        <f>G8</f>
        <v>0.0482</v>
      </c>
    </row>
    <row r="26" spans="3:5" s="3" customFormat="1" ht="14.25" thickBot="1" thickTop="1">
      <c r="C26" s="3" t="s">
        <v>42</v>
      </c>
      <c r="D26" s="18">
        <f>I28*(G27+I27)*F7</f>
        <v>12.527999999999999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8.351999999999999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0.508</v>
      </c>
      <c r="H28" s="48" t="s">
        <v>48</v>
      </c>
      <c r="I28" s="42">
        <v>0.36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</v>
      </c>
      <c r="H29" s="16" t="s">
        <v>52</v>
      </c>
      <c r="I29" s="46">
        <v>0.24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0.0006499863818887706</v>
      </c>
      <c r="E34" s="3" t="s">
        <v>82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0.00048238543587644886</v>
      </c>
      <c r="E35" s="3" t="s">
        <v>82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0.0010820671820805613</v>
      </c>
      <c r="E36" s="3" t="s">
        <v>82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0.0008047612562061923</v>
      </c>
      <c r="E37" s="3" t="s">
        <v>82</v>
      </c>
      <c r="F37" s="3">
        <v>0.0017</v>
      </c>
      <c r="H37" s="47" t="s">
        <v>67</v>
      </c>
      <c r="I37" s="13">
        <f>11.33*1000*1000</f>
        <v>11330000</v>
      </c>
    </row>
    <row r="38" spans="4:9" s="3" customFormat="1" ht="13.5" thickBot="1">
      <c r="D38" s="18"/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F34*I36*1000*1000</f>
        <v>215.89999999999998</v>
      </c>
      <c r="D40" s="55">
        <f>50.27*1000/C40</f>
        <v>232.83927744326078</v>
      </c>
      <c r="E40" s="55">
        <f>78.54*1000/C40</f>
        <v>363.77952755905517</v>
      </c>
      <c r="F40" s="56">
        <f>113.09*1000/C40</f>
        <v>523.8073182028718</v>
      </c>
      <c r="G40" s="55">
        <f>153.94*1000/C40</f>
        <v>713.0152848540991</v>
      </c>
    </row>
    <row r="41" spans="2:7" s="3" customFormat="1" ht="12.75">
      <c r="B41" s="25" t="s">
        <v>74</v>
      </c>
      <c r="C41" s="54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</row>
    <row r="42" spans="2:7" s="3" customFormat="1" ht="12.75">
      <c r="B42" s="25" t="s">
        <v>75</v>
      </c>
      <c r="C42" s="54">
        <f>F36*I36*1000*1000</f>
        <v>215.89999999999998</v>
      </c>
      <c r="D42" s="55">
        <f>50.27*1000/C42</f>
        <v>232.83927744326078</v>
      </c>
      <c r="E42" s="55">
        <f>78.54*1000/C42</f>
        <v>363.77952755905517</v>
      </c>
      <c r="F42" s="56">
        <f>113.09*1000/C42</f>
        <v>523.8073182028718</v>
      </c>
      <c r="G42" s="55">
        <f>153.94*1000/C42</f>
        <v>713.0152848540991</v>
      </c>
    </row>
    <row r="43" spans="2:7" s="3" customFormat="1" ht="12.75">
      <c r="B43" s="25" t="s">
        <v>76</v>
      </c>
      <c r="C43" s="54">
        <f>F37*I36*1000*1000</f>
        <v>215.89999999999998</v>
      </c>
      <c r="D43" s="55">
        <f>50.27*1000/C43</f>
        <v>232.83927744326078</v>
      </c>
      <c r="E43" s="55">
        <f>78.54*1000/C43</f>
        <v>363.77952755905517</v>
      </c>
      <c r="F43" s="56">
        <f>113.09*1000/C43</f>
        <v>523.8073182028718</v>
      </c>
      <c r="G43" s="55">
        <f>153.94*1000/C43</f>
        <v>713.0152848540991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I44"/>
  <sheetViews>
    <sheetView workbookViewId="0" topLeftCell="A22">
      <selection activeCell="J44" sqref="J44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140625" style="58" customWidth="1"/>
    <col min="7" max="7" width="9.57421875" style="58" customWidth="1"/>
    <col min="8" max="8" width="11.57421875" style="58" customWidth="1"/>
    <col min="9" max="9" width="9.140625" style="58" customWidth="1"/>
    <col min="10" max="16384" width="9.140625" style="60" customWidth="1"/>
  </cols>
  <sheetData>
    <row r="1" spans="2:4" s="1" customFormat="1" ht="22.5">
      <c r="B1" s="104" t="s">
        <v>87</v>
      </c>
      <c r="C1" s="104"/>
      <c r="D1" s="104"/>
    </row>
    <row r="2" s="3" customFormat="1" ht="13.5" thickBot="1">
      <c r="D2" s="18"/>
    </row>
    <row r="3" spans="3:9" s="3" customFormat="1" ht="13.5" thickTop="1">
      <c r="C3" s="25"/>
      <c r="D3" s="18"/>
      <c r="G3" s="94" t="s">
        <v>1</v>
      </c>
      <c r="H3" s="9">
        <v>1.75</v>
      </c>
      <c r="I3" s="10">
        <v>0.059</v>
      </c>
    </row>
    <row r="4" spans="3:9" s="3" customFormat="1" ht="12.75">
      <c r="C4" s="25"/>
      <c r="D4" s="23"/>
      <c r="G4" s="11">
        <f>I3-(I3-I5)*((H3-H4)/(H3-H5))</f>
        <v>0.0606</v>
      </c>
      <c r="H4" s="12">
        <f>E10</f>
        <v>1.85</v>
      </c>
      <c r="I4" s="13"/>
    </row>
    <row r="5" spans="2:9" s="3" customFormat="1" ht="13.5" thickBot="1">
      <c r="B5" s="5"/>
      <c r="C5" s="6" t="s">
        <v>0</v>
      </c>
      <c r="D5" s="23"/>
      <c r="G5" s="15"/>
      <c r="H5" s="16">
        <v>2</v>
      </c>
      <c r="I5" s="17">
        <v>0.063</v>
      </c>
    </row>
    <row r="6" spans="2:3" s="3" customFormat="1" ht="14.25" thickBot="1" thickTop="1">
      <c r="B6" s="4"/>
      <c r="C6" s="5"/>
    </row>
    <row r="7" spans="2:9" s="3" customFormat="1" ht="13.5" thickTop="1">
      <c r="B7" s="6" t="s">
        <v>4</v>
      </c>
      <c r="C7" s="14" t="s">
        <v>3</v>
      </c>
      <c r="D7" s="18" t="s">
        <v>4</v>
      </c>
      <c r="E7" s="18" t="s">
        <v>5</v>
      </c>
      <c r="F7" s="18">
        <v>2</v>
      </c>
      <c r="G7" s="95" t="s">
        <v>6</v>
      </c>
      <c r="H7" s="9">
        <f>H3</f>
        <v>1.75</v>
      </c>
      <c r="I7" s="10">
        <v>0.044</v>
      </c>
    </row>
    <row r="8" spans="2:9" s="3" customFormat="1" ht="12.75">
      <c r="B8" s="5"/>
      <c r="C8" s="4"/>
      <c r="D8" s="18"/>
      <c r="E8" s="18" t="s">
        <v>7</v>
      </c>
      <c r="F8" s="18">
        <v>3.7</v>
      </c>
      <c r="G8" s="11">
        <f>I7-(I7-I9)*((H7-H8)/(H7-H9))</f>
        <v>0.0456</v>
      </c>
      <c r="H8" s="12">
        <f>E10</f>
        <v>1.85</v>
      </c>
      <c r="I8" s="13"/>
    </row>
    <row r="9" spans="2:9" s="3" customFormat="1" ht="13.5" thickBot="1">
      <c r="B9" s="20"/>
      <c r="C9" s="18" t="s">
        <v>0</v>
      </c>
      <c r="G9" s="15"/>
      <c r="H9" s="16">
        <f>H5</f>
        <v>2</v>
      </c>
      <c r="I9" s="17">
        <v>0.048</v>
      </c>
    </row>
    <row r="10" spans="4:6" s="3" customFormat="1" ht="14.25" thickBot="1" thickTop="1">
      <c r="D10" s="6" t="s">
        <v>8</v>
      </c>
      <c r="E10" s="21">
        <f>F8/F7</f>
        <v>1.85</v>
      </c>
      <c r="F10" s="22"/>
    </row>
    <row r="11" spans="5:9" s="3" customFormat="1" ht="13.5" thickTop="1">
      <c r="E11" s="23"/>
      <c r="F11" s="18"/>
      <c r="G11" s="24" t="s">
        <v>9</v>
      </c>
      <c r="H11" s="9">
        <f>H7</f>
        <v>1.75</v>
      </c>
      <c r="I11" s="10">
        <v>0.48</v>
      </c>
    </row>
    <row r="12" spans="1:9" s="3" customFormat="1" ht="12.75">
      <c r="A12" s="3">
        <v>1</v>
      </c>
      <c r="B12" s="23" t="s">
        <v>10</v>
      </c>
      <c r="C12" s="23"/>
      <c r="D12" s="23"/>
      <c r="G12" s="11">
        <f>I11-(I11-I13)*((H11-H12)/(H11-H13))</f>
        <v>0.488</v>
      </c>
      <c r="H12" s="12">
        <f>E10</f>
        <v>1.85</v>
      </c>
      <c r="I12" s="13"/>
    </row>
    <row r="13" spans="2:9" s="3" customFormat="1" ht="13.5" thickBot="1">
      <c r="B13" s="25" t="s">
        <v>12</v>
      </c>
      <c r="C13" s="3" t="s">
        <v>78</v>
      </c>
      <c r="D13" s="18"/>
      <c r="G13" s="15"/>
      <c r="H13" s="16">
        <f>H9</f>
        <v>2</v>
      </c>
      <c r="I13" s="17">
        <v>0.5</v>
      </c>
    </row>
    <row r="14" spans="2:4" s="3" customFormat="1" ht="14.25" thickBot="1" thickTop="1">
      <c r="B14" s="25" t="s">
        <v>12</v>
      </c>
      <c r="C14" s="3">
        <f>(0.4+0.6*(G21/400))*F7/I20*1000</f>
        <v>46.57534246575342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1.75</v>
      </c>
      <c r="I15" s="10">
        <v>0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</v>
      </c>
      <c r="H16" s="12">
        <f>E10</f>
        <v>1.85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2</v>
      </c>
      <c r="I17" s="17">
        <v>0</v>
      </c>
    </row>
    <row r="18" spans="3:5" s="3" customFormat="1" ht="14.25" thickBot="1" thickTop="1">
      <c r="C18" s="25" t="s">
        <v>20</v>
      </c>
      <c r="D18" s="27">
        <f>(G24*($G$23+$I$23)*$F$7^2)</f>
        <v>2.2272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1.6703999999999999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4.217759999999999</v>
      </c>
      <c r="E20" s="3" t="s">
        <v>21</v>
      </c>
      <c r="F20" s="31">
        <v>35</v>
      </c>
      <c r="G20" s="32">
        <v>45</v>
      </c>
      <c r="H20" s="33">
        <f>E10</f>
        <v>1.85</v>
      </c>
      <c r="I20" s="34">
        <f>(F20-((F20-G20)*(2-H20)/(2-1)))</f>
        <v>36.5</v>
      </c>
    </row>
    <row r="21" spans="3:9" s="3" customFormat="1" ht="13.5" thickTop="1">
      <c r="C21" s="25" t="s">
        <v>28</v>
      </c>
      <c r="D21" s="27">
        <f>(I25*($G$23+$I$23)*$F$7^2)</f>
        <v>3.1737599999999997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16.9824</v>
      </c>
      <c r="E24" s="3" t="s">
        <v>36</v>
      </c>
      <c r="F24" s="39" t="s">
        <v>37</v>
      </c>
      <c r="G24" s="40">
        <v>0.032</v>
      </c>
      <c r="H24" s="41" t="s">
        <v>38</v>
      </c>
      <c r="I24" s="42">
        <f>G4</f>
        <v>0.0606</v>
      </c>
    </row>
    <row r="25" spans="3:9" s="3" customFormat="1" ht="15" thickBot="1">
      <c r="C25" s="3" t="s">
        <v>39</v>
      </c>
      <c r="D25" s="18">
        <f>G29*(G27+I27)*F7</f>
        <v>0</v>
      </c>
      <c r="E25" s="3" t="s">
        <v>36</v>
      </c>
      <c r="F25" s="43" t="s">
        <v>40</v>
      </c>
      <c r="G25" s="44">
        <v>0.024</v>
      </c>
      <c r="H25" s="45" t="s">
        <v>41</v>
      </c>
      <c r="I25" s="46">
        <f>G8</f>
        <v>0.0456</v>
      </c>
    </row>
    <row r="26" spans="3:5" s="3" customFormat="1" ht="14.25" thickBot="1" thickTop="1">
      <c r="C26" s="3" t="s">
        <v>42</v>
      </c>
      <c r="D26" s="18">
        <f>I28*(G27+I27)*F7</f>
        <v>11.484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0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0.488</v>
      </c>
      <c r="H28" s="48" t="s">
        <v>48</v>
      </c>
      <c r="I28" s="42">
        <v>0.33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</v>
      </c>
      <c r="H29" s="16" t="s">
        <v>52</v>
      </c>
      <c r="I29" s="46">
        <v>0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0.0005325969660811289</v>
      </c>
      <c r="E34" s="3" t="s">
        <v>82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0.0003988297472588465</v>
      </c>
      <c r="E35" s="3" t="s">
        <v>82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0.0010142644275355109</v>
      </c>
      <c r="E36" s="3" t="s">
        <v>82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0.0007609636214851877</v>
      </c>
      <c r="E37" s="3" t="s">
        <v>82</v>
      </c>
      <c r="F37" s="3">
        <v>0.0017</v>
      </c>
      <c r="H37" s="47" t="s">
        <v>67</v>
      </c>
      <c r="I37" s="13">
        <f>11.33*1000*1000</f>
        <v>11330000</v>
      </c>
    </row>
    <row r="38" spans="8:9" s="3" customFormat="1" ht="13.5" thickBot="1"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F34*I36*1000*1000</f>
        <v>215.89999999999998</v>
      </c>
      <c r="D40" s="55">
        <f>50.27*1000/C40</f>
        <v>232.83927744326078</v>
      </c>
      <c r="E40" s="55">
        <f>78.54*1000/C40</f>
        <v>363.77952755905517</v>
      </c>
      <c r="F40" s="56">
        <f>113.09*1000/C40</f>
        <v>523.8073182028718</v>
      </c>
      <c r="G40" s="55">
        <f>153.94*1000/C40</f>
        <v>713.0152848540991</v>
      </c>
    </row>
    <row r="41" spans="2:7" s="3" customFormat="1" ht="12.75">
      <c r="B41" s="25" t="s">
        <v>74</v>
      </c>
      <c r="C41" s="54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</row>
    <row r="42" spans="2:7" s="3" customFormat="1" ht="12.75">
      <c r="B42" s="25" t="s">
        <v>75</v>
      </c>
      <c r="C42" s="54">
        <f>F36*I36*1000*1000</f>
        <v>215.89999999999998</v>
      </c>
      <c r="D42" s="55">
        <f>50.27*1000/C42</f>
        <v>232.83927744326078</v>
      </c>
      <c r="E42" s="55">
        <f>78.54*1000/C42</f>
        <v>363.77952755905517</v>
      </c>
      <c r="F42" s="56">
        <f>113.09*1000/C42</f>
        <v>523.8073182028718</v>
      </c>
      <c r="G42" s="55">
        <f>153.94*1000/C42</f>
        <v>713.0152848540991</v>
      </c>
    </row>
    <row r="43" spans="2:7" s="3" customFormat="1" ht="12.75">
      <c r="B43" s="25" t="s">
        <v>76</v>
      </c>
      <c r="C43" s="54">
        <f>F37*I36*1000*1000</f>
        <v>215.89999999999998</v>
      </c>
      <c r="D43" s="55">
        <f>50.27*1000/C43</f>
        <v>232.83927744326078</v>
      </c>
      <c r="E43" s="55">
        <f>78.54*1000/C43</f>
        <v>363.77952755905517</v>
      </c>
      <c r="F43" s="56">
        <f>113.09*1000/C43</f>
        <v>523.8073182028718</v>
      </c>
      <c r="G43" s="55">
        <f>153.94*1000/C43</f>
        <v>713.0152848540991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I44"/>
  <sheetViews>
    <sheetView workbookViewId="0" topLeftCell="A15">
      <selection activeCell="J44" sqref="J44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00390625" style="58" customWidth="1"/>
    <col min="9" max="9" width="9.140625" style="58" customWidth="1"/>
    <col min="10" max="16384" width="9.140625" style="60" customWidth="1"/>
  </cols>
  <sheetData>
    <row r="1" spans="2:4" s="1" customFormat="1" ht="22.5">
      <c r="B1" s="104" t="s">
        <v>88</v>
      </c>
      <c r="C1" s="104"/>
      <c r="D1" s="104"/>
    </row>
    <row r="2" s="3" customFormat="1" ht="13.5" thickBot="1">
      <c r="D2" s="18"/>
    </row>
    <row r="3" spans="3:9" s="3" customFormat="1" ht="13.5" thickTop="1">
      <c r="C3" s="25"/>
      <c r="D3" s="18"/>
      <c r="G3" s="94" t="s">
        <v>1</v>
      </c>
      <c r="H3" s="9">
        <v>1.2</v>
      </c>
      <c r="I3" s="10">
        <v>0.056</v>
      </c>
    </row>
    <row r="4" spans="3:9" s="3" customFormat="1" ht="12.75">
      <c r="C4" s="4"/>
      <c r="D4" s="23"/>
      <c r="G4" s="11">
        <f>I3-(I3-I5)*((H3-H4)/(H3-H5))</f>
        <v>0.056</v>
      </c>
      <c r="H4" s="12">
        <f>E10</f>
        <v>1.2</v>
      </c>
      <c r="I4" s="13"/>
    </row>
    <row r="5" spans="2:9" s="3" customFormat="1" ht="13.5" thickBot="1">
      <c r="B5" s="5"/>
      <c r="C5" s="6" t="s">
        <v>0</v>
      </c>
      <c r="D5" s="23"/>
      <c r="G5" s="15"/>
      <c r="H5" s="16">
        <v>1.3</v>
      </c>
      <c r="I5" s="17">
        <v>0.062</v>
      </c>
    </row>
    <row r="6" spans="2:3" s="3" customFormat="1" ht="14.25" thickBot="1" thickTop="1">
      <c r="B6" s="6" t="s">
        <v>77</v>
      </c>
      <c r="C6" s="5"/>
    </row>
    <row r="7" spans="2:9" s="3" customFormat="1" ht="13.5" thickTop="1">
      <c r="B7" s="6" t="s">
        <v>4</v>
      </c>
      <c r="C7" s="14" t="s">
        <v>3</v>
      </c>
      <c r="D7" s="18" t="s">
        <v>4</v>
      </c>
      <c r="E7" s="18" t="s">
        <v>5</v>
      </c>
      <c r="F7" s="18">
        <v>2</v>
      </c>
      <c r="G7" s="95" t="s">
        <v>6</v>
      </c>
      <c r="H7" s="9">
        <f>H3</f>
        <v>1.2</v>
      </c>
      <c r="I7" s="10">
        <v>0.042</v>
      </c>
    </row>
    <row r="8" spans="2:9" s="3" customFormat="1" ht="12.75">
      <c r="B8" s="61"/>
      <c r="C8" s="61"/>
      <c r="D8" s="18"/>
      <c r="E8" s="18" t="s">
        <v>7</v>
      </c>
      <c r="F8" s="18">
        <v>2.4</v>
      </c>
      <c r="G8" s="11">
        <f>I7-(I7-I9)*((H7-H8)/(H7-H9))</f>
        <v>0.042</v>
      </c>
      <c r="H8" s="12">
        <f>E10</f>
        <v>1.2</v>
      </c>
      <c r="I8" s="13"/>
    </row>
    <row r="9" spans="2:9" s="3" customFormat="1" ht="13.5" thickBot="1">
      <c r="B9" s="20"/>
      <c r="G9" s="15"/>
      <c r="H9" s="16">
        <f>H5</f>
        <v>1.3</v>
      </c>
      <c r="I9" s="17">
        <v>0.047</v>
      </c>
    </row>
    <row r="10" spans="4:6" s="3" customFormat="1" ht="14.25" thickBot="1" thickTop="1">
      <c r="D10" s="6" t="s">
        <v>8</v>
      </c>
      <c r="E10" s="21">
        <f>F8/F7</f>
        <v>1.2</v>
      </c>
      <c r="F10" s="22"/>
    </row>
    <row r="11" spans="5:9" s="3" customFormat="1" ht="13.5" thickTop="1">
      <c r="E11" s="23"/>
      <c r="F11" s="18"/>
      <c r="G11" s="24" t="s">
        <v>9</v>
      </c>
      <c r="H11" s="9">
        <f>H7</f>
        <v>1.2</v>
      </c>
      <c r="I11" s="10">
        <v>0.44</v>
      </c>
    </row>
    <row r="12" spans="1:9" s="3" customFormat="1" ht="12.75">
      <c r="A12" s="3">
        <v>1</v>
      </c>
      <c r="B12" s="23" t="s">
        <v>10</v>
      </c>
      <c r="C12" s="23"/>
      <c r="D12" s="23"/>
      <c r="G12" s="11">
        <f>I11-(I11-I13)*((H11-H12)/(H11-H13))</f>
        <v>0.44</v>
      </c>
      <c r="H12" s="12">
        <f>E10</f>
        <v>1.2</v>
      </c>
      <c r="I12" s="13"/>
    </row>
    <row r="13" spans="2:9" s="3" customFormat="1" ht="13.5" thickBot="1">
      <c r="B13" s="25" t="s">
        <v>12</v>
      </c>
      <c r="C13" s="3" t="s">
        <v>78</v>
      </c>
      <c r="D13" s="18"/>
      <c r="G13" s="15"/>
      <c r="H13" s="16">
        <f>H9</f>
        <v>1.3</v>
      </c>
      <c r="I13" s="17">
        <v>0.47</v>
      </c>
    </row>
    <row r="14" spans="2:4" s="3" customFormat="1" ht="14.25" thickBot="1" thickTop="1">
      <c r="B14" s="25" t="s">
        <v>12</v>
      </c>
      <c r="C14" s="3">
        <f>(0.4+0.6*(G21/400))*F7/I20*1000</f>
        <v>44.73684210526316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1.2</v>
      </c>
      <c r="I15" s="10">
        <v>0.29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0.29</v>
      </c>
      <c r="H16" s="12">
        <f>E10</f>
        <v>1.2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1.3</v>
      </c>
      <c r="I17" s="17">
        <v>0.31</v>
      </c>
    </row>
    <row r="18" spans="3:5" s="3" customFormat="1" ht="14.25" thickBot="1" thickTop="1">
      <c r="C18" s="25" t="s">
        <v>20</v>
      </c>
      <c r="D18" s="27">
        <f>(G24*($G$23+$I$23)*$F$7^2)</f>
        <v>2.7144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2.0879999999999996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3.8975999999999997</v>
      </c>
      <c r="E20" s="3" t="s">
        <v>21</v>
      </c>
      <c r="F20" s="31">
        <v>30</v>
      </c>
      <c r="G20" s="32">
        <v>40</v>
      </c>
      <c r="H20" s="33">
        <f>E10</f>
        <v>1.2</v>
      </c>
      <c r="I20" s="34">
        <f>(F20-((F20-G20)*(2-H20)/(2-1)))</f>
        <v>38</v>
      </c>
    </row>
    <row r="21" spans="3:9" s="3" customFormat="1" ht="13.5" thickTop="1">
      <c r="C21" s="25" t="s">
        <v>28</v>
      </c>
      <c r="D21" s="27">
        <f>(I25*($G$23+$I$23)*$F$7^2)</f>
        <v>2.9232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15.312</v>
      </c>
      <c r="E24" s="3" t="s">
        <v>36</v>
      </c>
      <c r="F24" s="39" t="s">
        <v>37</v>
      </c>
      <c r="G24" s="40">
        <v>0.039</v>
      </c>
      <c r="H24" s="41" t="s">
        <v>38</v>
      </c>
      <c r="I24" s="42">
        <f>G4</f>
        <v>0.056</v>
      </c>
    </row>
    <row r="25" spans="3:9" s="3" customFormat="1" ht="15" thickBot="1">
      <c r="C25" s="3" t="s">
        <v>39</v>
      </c>
      <c r="D25" s="18">
        <f>G29*(G27+I27)*F7</f>
        <v>10.091999999999999</v>
      </c>
      <c r="E25" s="3" t="s">
        <v>36</v>
      </c>
      <c r="F25" s="43" t="s">
        <v>40</v>
      </c>
      <c r="G25" s="44">
        <v>0.03</v>
      </c>
      <c r="H25" s="45" t="s">
        <v>41</v>
      </c>
      <c r="I25" s="46">
        <f>G8</f>
        <v>0.042</v>
      </c>
    </row>
    <row r="26" spans="3:5" s="3" customFormat="1" ht="14.25" thickBot="1" thickTop="1">
      <c r="C26" s="3" t="s">
        <v>42</v>
      </c>
      <c r="D26" s="18">
        <f>I28*(G27+I27)*F7</f>
        <v>12.527999999999999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0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0.44</v>
      </c>
      <c r="H28" s="48" t="s">
        <v>48</v>
      </c>
      <c r="I28" s="42">
        <v>0.36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0.29</v>
      </c>
      <c r="H29" s="16" t="s">
        <v>52</v>
      </c>
      <c r="I29" s="46">
        <v>0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0.0006499863818887706</v>
      </c>
      <c r="E34" s="3" t="s">
        <v>82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0.0004991160876419427</v>
      </c>
      <c r="E35" s="3" t="s">
        <v>82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0.0009364249996283611</v>
      </c>
      <c r="E36" s="3" t="s">
        <v>82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0.0007003948520502777</v>
      </c>
      <c r="E37" s="3" t="s">
        <v>82</v>
      </c>
      <c r="F37" s="3">
        <v>0.0017</v>
      </c>
      <c r="H37" s="47" t="s">
        <v>67</v>
      </c>
      <c r="I37" s="13">
        <f>11.33*1000*1000</f>
        <v>11330000</v>
      </c>
    </row>
    <row r="38" spans="8:9" s="3" customFormat="1" ht="13.5" thickBot="1"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F34*I36*1000*1000</f>
        <v>215.89999999999998</v>
      </c>
      <c r="D40" s="55">
        <f>50.27*1000/C40</f>
        <v>232.83927744326078</v>
      </c>
      <c r="E40" s="55">
        <f>78.54*1000/C40</f>
        <v>363.77952755905517</v>
      </c>
      <c r="F40" s="56">
        <f>113.09*1000/C40</f>
        <v>523.8073182028718</v>
      </c>
      <c r="G40" s="55">
        <f>153.94*1000/C40</f>
        <v>713.0152848540991</v>
      </c>
    </row>
    <row r="41" spans="2:7" s="3" customFormat="1" ht="12.75">
      <c r="B41" s="25" t="s">
        <v>74</v>
      </c>
      <c r="C41" s="54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</row>
    <row r="42" spans="2:7" s="3" customFormat="1" ht="12.75">
      <c r="B42" s="25" t="s">
        <v>75</v>
      </c>
      <c r="C42" s="54">
        <f>F36*I36*1000*1000</f>
        <v>215.89999999999998</v>
      </c>
      <c r="D42" s="55">
        <f>50.27*1000/C42</f>
        <v>232.83927744326078</v>
      </c>
      <c r="E42" s="55">
        <f>78.54*1000/C42</f>
        <v>363.77952755905517</v>
      </c>
      <c r="F42" s="56">
        <f>113.09*1000/C42</f>
        <v>523.8073182028718</v>
      </c>
      <c r="G42" s="55">
        <f>153.94*1000/C42</f>
        <v>713.0152848540991</v>
      </c>
    </row>
    <row r="43" spans="2:7" s="3" customFormat="1" ht="12.75">
      <c r="B43" s="25" t="s">
        <v>76</v>
      </c>
      <c r="C43" s="54">
        <f>F37*I36*1000*1000</f>
        <v>215.89999999999998</v>
      </c>
      <c r="D43" s="55">
        <f>50.27*1000/C43</f>
        <v>232.83927744326078</v>
      </c>
      <c r="E43" s="55">
        <f>78.54*1000/C43</f>
        <v>363.77952755905517</v>
      </c>
      <c r="F43" s="56">
        <f>113.09*1000/C43</f>
        <v>523.8073182028718</v>
      </c>
      <c r="G43" s="55">
        <f>153.94*1000/C43</f>
        <v>713.0152848540991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I44"/>
  <sheetViews>
    <sheetView workbookViewId="0" topLeftCell="A1">
      <selection activeCell="J44" sqref="J44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00390625" style="58" customWidth="1"/>
    <col min="9" max="9" width="9.140625" style="58" customWidth="1"/>
    <col min="10" max="16384" width="9.140625" style="60" customWidth="1"/>
  </cols>
  <sheetData>
    <row r="1" spans="2:4" s="1" customFormat="1" ht="22.5">
      <c r="B1" s="104" t="s">
        <v>89</v>
      </c>
      <c r="C1" s="104"/>
      <c r="D1" s="104"/>
    </row>
    <row r="2" s="3" customFormat="1" ht="13.5" thickBot="1">
      <c r="D2" s="18"/>
    </row>
    <row r="3" spans="3:9" s="3" customFormat="1" ht="13.5" thickTop="1">
      <c r="C3" s="25"/>
      <c r="D3" s="18"/>
      <c r="G3" s="94" t="s">
        <v>1</v>
      </c>
      <c r="H3" s="9">
        <v>1.75</v>
      </c>
      <c r="I3" s="10">
        <v>0.063</v>
      </c>
    </row>
    <row r="4" spans="3:9" s="3" customFormat="1" ht="12.75">
      <c r="C4" s="25"/>
      <c r="D4" s="23"/>
      <c r="G4" s="11">
        <f>I3-(I3-I5)*((H3-H4)/(H3-H5))</f>
        <v>0.0646</v>
      </c>
      <c r="H4" s="12">
        <f>E10</f>
        <v>1.85</v>
      </c>
      <c r="I4" s="13"/>
    </row>
    <row r="5" spans="2:9" s="3" customFormat="1" ht="13.5" thickBot="1">
      <c r="B5" s="5"/>
      <c r="C5" s="77" t="s">
        <v>0</v>
      </c>
      <c r="D5" s="23"/>
      <c r="G5" s="15"/>
      <c r="H5" s="90">
        <v>2</v>
      </c>
      <c r="I5" s="17">
        <v>0.067</v>
      </c>
    </row>
    <row r="6" spans="2:4" s="3" customFormat="1" ht="14.25" thickBot="1" thickTop="1">
      <c r="B6" s="6" t="s">
        <v>77</v>
      </c>
      <c r="C6" s="78"/>
      <c r="D6" s="18"/>
    </row>
    <row r="7" spans="2:9" s="3" customFormat="1" ht="13.5" thickTop="1">
      <c r="B7" s="6" t="s">
        <v>4</v>
      </c>
      <c r="C7" s="79" t="s">
        <v>3</v>
      </c>
      <c r="D7" s="18"/>
      <c r="E7" s="18" t="s">
        <v>5</v>
      </c>
      <c r="F7" s="18">
        <v>2</v>
      </c>
      <c r="G7" s="95" t="s">
        <v>6</v>
      </c>
      <c r="H7" s="9">
        <f>H3</f>
        <v>1.75</v>
      </c>
      <c r="I7" s="10">
        <v>0.047</v>
      </c>
    </row>
    <row r="8" spans="2:9" s="3" customFormat="1" ht="12.75">
      <c r="B8" s="5"/>
      <c r="C8" s="80"/>
      <c r="D8" s="18"/>
      <c r="E8" s="18" t="s">
        <v>7</v>
      </c>
      <c r="F8" s="18">
        <v>3.7</v>
      </c>
      <c r="G8" s="11">
        <f>I7-(I7-I9)*((H7-H8)/(H7-H9))</f>
        <v>0.0482</v>
      </c>
      <c r="H8" s="12">
        <f>E10</f>
        <v>1.85</v>
      </c>
      <c r="I8" s="13"/>
    </row>
    <row r="9" spans="2:9" s="3" customFormat="1" ht="13.5" thickBot="1">
      <c r="B9" s="20"/>
      <c r="C9" s="18" t="s">
        <v>0</v>
      </c>
      <c r="D9" s="18"/>
      <c r="G9" s="15"/>
      <c r="H9" s="16">
        <f>H5</f>
        <v>2</v>
      </c>
      <c r="I9" s="17">
        <v>0.05</v>
      </c>
    </row>
    <row r="10" spans="4:6" s="3" customFormat="1" ht="14.25" thickBot="1" thickTop="1">
      <c r="D10" s="6" t="s">
        <v>8</v>
      </c>
      <c r="E10" s="21">
        <f>F8/F7</f>
        <v>1.85</v>
      </c>
      <c r="F10" s="22"/>
    </row>
    <row r="11" spans="4:9" s="3" customFormat="1" ht="13.5" thickTop="1">
      <c r="D11" s="18"/>
      <c r="E11" s="23"/>
      <c r="F11" s="18"/>
      <c r="G11" s="24" t="s">
        <v>9</v>
      </c>
      <c r="H11" s="9">
        <f>H7</f>
        <v>1.75</v>
      </c>
      <c r="I11" s="10">
        <v>0.5</v>
      </c>
    </row>
    <row r="12" spans="1:9" s="3" customFormat="1" ht="12.75">
      <c r="A12" s="3">
        <v>1</v>
      </c>
      <c r="B12" s="23" t="s">
        <v>10</v>
      </c>
      <c r="C12" s="23"/>
      <c r="D12" s="23"/>
      <c r="G12" s="11">
        <f>I11-(I11-I13)*((H11-H12)/(H11-H13))</f>
        <v>0.508</v>
      </c>
      <c r="H12" s="12">
        <f>E10</f>
        <v>1.85</v>
      </c>
      <c r="I12" s="13"/>
    </row>
    <row r="13" spans="2:9" s="3" customFormat="1" ht="13.5" thickBot="1">
      <c r="B13" s="25" t="s">
        <v>12</v>
      </c>
      <c r="C13" s="3" t="s">
        <v>78</v>
      </c>
      <c r="D13" s="18"/>
      <c r="G13" s="15"/>
      <c r="H13" s="16">
        <f>H9</f>
        <v>2</v>
      </c>
      <c r="I13" s="17">
        <v>0.52</v>
      </c>
    </row>
    <row r="14" spans="2:4" s="3" customFormat="1" ht="14.25" thickBot="1" thickTop="1">
      <c r="B14" s="25" t="s">
        <v>12</v>
      </c>
      <c r="C14" s="3">
        <f>(0.4+0.6*(G21/400))*F7/I20*1000</f>
        <v>46.57534246575342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1.75</v>
      </c>
      <c r="I15" s="10">
        <v>0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</v>
      </c>
      <c r="H16" s="12">
        <f>E10</f>
        <v>1.85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2</v>
      </c>
      <c r="I17" s="17">
        <v>0</v>
      </c>
    </row>
    <row r="18" spans="3:5" s="3" customFormat="1" ht="14.25" thickBot="1" thickTop="1">
      <c r="C18" s="25" t="s">
        <v>20</v>
      </c>
      <c r="D18" s="27">
        <f>(G24*($G$23+$I$23)*$F$7^2)</f>
        <v>2.7144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2.0183999999999997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4.49616</v>
      </c>
      <c r="E20" s="3" t="s">
        <v>21</v>
      </c>
      <c r="F20" s="31">
        <v>35</v>
      </c>
      <c r="G20" s="32">
        <v>45</v>
      </c>
      <c r="H20" s="33">
        <f>E10</f>
        <v>1.85</v>
      </c>
      <c r="I20" s="34">
        <f>(F20-((F20-G20)*(2-H20)/(2-1)))</f>
        <v>36.5</v>
      </c>
    </row>
    <row r="21" spans="3:9" s="3" customFormat="1" ht="13.5" thickTop="1">
      <c r="C21" s="25" t="s">
        <v>28</v>
      </c>
      <c r="D21" s="27">
        <f>(I25*($G$23+$I$23)*$F$7^2)</f>
        <v>3.35472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17.6784</v>
      </c>
      <c r="E24" s="3" t="s">
        <v>36</v>
      </c>
      <c r="F24" s="39" t="s">
        <v>37</v>
      </c>
      <c r="G24" s="40">
        <v>0.039</v>
      </c>
      <c r="H24" s="41" t="s">
        <v>38</v>
      </c>
      <c r="I24" s="42">
        <f>G4</f>
        <v>0.0646</v>
      </c>
    </row>
    <row r="25" spans="3:9" s="3" customFormat="1" ht="15" thickBot="1">
      <c r="C25" s="3" t="s">
        <v>39</v>
      </c>
      <c r="D25" s="18">
        <f>G29*(G27+I27)*F7</f>
        <v>0</v>
      </c>
      <c r="E25" s="3" t="s">
        <v>36</v>
      </c>
      <c r="F25" s="43" t="s">
        <v>40</v>
      </c>
      <c r="G25" s="44">
        <v>0.029</v>
      </c>
      <c r="H25" s="45" t="s">
        <v>41</v>
      </c>
      <c r="I25" s="46">
        <f>G8</f>
        <v>0.0482</v>
      </c>
    </row>
    <row r="26" spans="3:5" s="3" customFormat="1" ht="14.25" thickBot="1" thickTop="1">
      <c r="C26" s="3" t="s">
        <v>42</v>
      </c>
      <c r="D26" s="18">
        <f>I28*(G27+I27)*F7</f>
        <v>12.527999999999999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8.351999999999999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0.508</v>
      </c>
      <c r="H28" s="48" t="s">
        <v>48</v>
      </c>
      <c r="I28" s="42">
        <v>0.36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</v>
      </c>
      <c r="H29" s="16" t="s">
        <v>52</v>
      </c>
      <c r="I29" s="46">
        <v>0.24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0.0006499863818887706</v>
      </c>
      <c r="E34" s="3" t="s">
        <v>82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0.00048238543587644886</v>
      </c>
      <c r="E35" s="3" t="s">
        <v>82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0.0010820671820805613</v>
      </c>
      <c r="E36" s="3" t="s">
        <v>82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0.0008047612562061923</v>
      </c>
      <c r="E37" s="3" t="s">
        <v>82</v>
      </c>
      <c r="F37" s="3">
        <v>0.0017</v>
      </c>
      <c r="H37" s="47" t="s">
        <v>67</v>
      </c>
      <c r="I37" s="13">
        <f>11.33*1000*1000</f>
        <v>11330000</v>
      </c>
    </row>
    <row r="38" spans="4:9" s="3" customFormat="1" ht="13.5" thickBot="1">
      <c r="D38" s="18"/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F34*I36*1000*1000</f>
        <v>215.89999999999998</v>
      </c>
      <c r="D40" s="55">
        <f>50.27*1000/C40</f>
        <v>232.83927744326078</v>
      </c>
      <c r="E40" s="55">
        <f>78.54*1000/C40</f>
        <v>363.77952755905517</v>
      </c>
      <c r="F40" s="56">
        <f>113.09*1000/C40</f>
        <v>523.8073182028718</v>
      </c>
      <c r="G40" s="55">
        <f>153.94*1000/C40</f>
        <v>713.0152848540991</v>
      </c>
    </row>
    <row r="41" spans="2:7" s="3" customFormat="1" ht="12.75">
      <c r="B41" s="25" t="s">
        <v>74</v>
      </c>
      <c r="C41" s="54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</row>
    <row r="42" spans="2:7" s="3" customFormat="1" ht="12.75">
      <c r="B42" s="25" t="s">
        <v>75</v>
      </c>
      <c r="C42" s="54">
        <f>F36*I36*1000*1000</f>
        <v>215.89999999999998</v>
      </c>
      <c r="D42" s="55">
        <f>50.27*1000/C42</f>
        <v>232.83927744326078</v>
      </c>
      <c r="E42" s="55">
        <f>78.54*1000/C42</f>
        <v>363.77952755905517</v>
      </c>
      <c r="F42" s="56">
        <f>113.09*1000/C42</f>
        <v>523.8073182028718</v>
      </c>
      <c r="G42" s="55">
        <f>153.94*1000/C42</f>
        <v>713.0152848540991</v>
      </c>
    </row>
    <row r="43" spans="2:7" s="3" customFormat="1" ht="12.75">
      <c r="B43" s="25" t="s">
        <v>76</v>
      </c>
      <c r="C43" s="54">
        <f>F37*I36*1000*1000</f>
        <v>215.89999999999998</v>
      </c>
      <c r="D43" s="55">
        <f>50.27*1000/C43</f>
        <v>232.83927744326078</v>
      </c>
      <c r="E43" s="55">
        <f>78.54*1000/C43</f>
        <v>363.77952755905517</v>
      </c>
      <c r="F43" s="56">
        <f>113.09*1000/C43</f>
        <v>523.8073182028718</v>
      </c>
      <c r="G43" s="55">
        <f>153.94*1000/C43</f>
        <v>713.0152848540991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I44"/>
  <sheetViews>
    <sheetView workbookViewId="0" topLeftCell="A1">
      <selection activeCell="J44" sqref="J44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1.00390625" style="58" customWidth="1"/>
    <col min="7" max="7" width="9.57421875" style="58" customWidth="1"/>
    <col min="8" max="8" width="11.28125" style="58" customWidth="1"/>
    <col min="9" max="9" width="9.140625" style="58" customWidth="1"/>
    <col min="10" max="16384" width="9.140625" style="60" customWidth="1"/>
  </cols>
  <sheetData>
    <row r="1" spans="2:4" s="1" customFormat="1" ht="22.5">
      <c r="B1" s="104" t="s">
        <v>90</v>
      </c>
      <c r="C1" s="104"/>
      <c r="D1" s="104"/>
    </row>
    <row r="2" s="3" customFormat="1" ht="13.5" thickBot="1">
      <c r="D2" s="18"/>
    </row>
    <row r="3" spans="3:9" s="3" customFormat="1" ht="13.5" thickTop="1">
      <c r="C3" s="25"/>
      <c r="D3" s="18"/>
      <c r="G3" s="94" t="s">
        <v>1</v>
      </c>
      <c r="H3" s="9">
        <v>1</v>
      </c>
      <c r="I3" s="10">
        <v>0.039</v>
      </c>
    </row>
    <row r="4" spans="3:9" s="3" customFormat="1" ht="12.75">
      <c r="C4" s="25"/>
      <c r="D4" s="23"/>
      <c r="G4" s="11">
        <f>I3-(I3-I5)*((H3-H4)/(H3-H5))</f>
        <v>0.04185714285714286</v>
      </c>
      <c r="H4" s="12">
        <f>E10</f>
        <v>1.0571428571428572</v>
      </c>
      <c r="I4" s="13"/>
    </row>
    <row r="5" spans="2:9" s="3" customFormat="1" ht="13.5" thickBot="1">
      <c r="B5" s="5"/>
      <c r="C5" s="77" t="s">
        <v>0</v>
      </c>
      <c r="D5" s="23"/>
      <c r="G5" s="15"/>
      <c r="H5" s="16">
        <v>1.1</v>
      </c>
      <c r="I5" s="17">
        <v>0.044</v>
      </c>
    </row>
    <row r="6" spans="2:3" s="3" customFormat="1" ht="14.25" thickBot="1" thickTop="1">
      <c r="B6" s="4"/>
      <c r="C6" s="78"/>
    </row>
    <row r="7" spans="2:9" s="3" customFormat="1" ht="13.5" thickTop="1">
      <c r="B7" s="6" t="s">
        <v>4</v>
      </c>
      <c r="C7" s="79" t="s">
        <v>3</v>
      </c>
      <c r="D7" s="18"/>
      <c r="E7" s="18" t="s">
        <v>5</v>
      </c>
      <c r="F7" s="18">
        <v>3.5</v>
      </c>
      <c r="G7" s="95" t="s">
        <v>6</v>
      </c>
      <c r="H7" s="9">
        <f>H3</f>
        <v>1</v>
      </c>
      <c r="I7" s="10">
        <v>0.029</v>
      </c>
    </row>
    <row r="8" spans="2:9" s="3" customFormat="1" ht="12.75">
      <c r="B8" s="4"/>
      <c r="C8" s="80"/>
      <c r="D8" s="18"/>
      <c r="E8" s="18" t="s">
        <v>7</v>
      </c>
      <c r="F8" s="18">
        <v>3.7</v>
      </c>
      <c r="G8" s="11">
        <f>I7-(I7-I9)*((H7-H8)/(H7-H9))</f>
        <v>0.031285714285714285</v>
      </c>
      <c r="H8" s="12">
        <f>E10</f>
        <v>1.0571428571428572</v>
      </c>
      <c r="I8" s="13"/>
    </row>
    <row r="9" spans="2:9" s="3" customFormat="1" ht="13.5" thickBot="1">
      <c r="B9" s="20"/>
      <c r="C9" s="6" t="s">
        <v>0</v>
      </c>
      <c r="G9" s="15"/>
      <c r="H9" s="16">
        <f>H5</f>
        <v>1.1</v>
      </c>
      <c r="I9" s="17">
        <v>0.033</v>
      </c>
    </row>
    <row r="10" spans="4:6" s="3" customFormat="1" ht="14.25" thickBot="1" thickTop="1">
      <c r="D10" s="6" t="s">
        <v>8</v>
      </c>
      <c r="E10" s="21">
        <f>F8/F7</f>
        <v>1.0571428571428572</v>
      </c>
      <c r="F10" s="22"/>
    </row>
    <row r="11" spans="5:9" s="3" customFormat="1" ht="13.5" thickTop="1">
      <c r="E11" s="23"/>
      <c r="F11" s="18"/>
      <c r="G11" s="24" t="s">
        <v>9</v>
      </c>
      <c r="H11" s="9">
        <f>H7</f>
        <v>1</v>
      </c>
      <c r="I11" s="10">
        <v>0.36</v>
      </c>
    </row>
    <row r="12" spans="1:9" s="3" customFormat="1" ht="12.75">
      <c r="A12" s="3">
        <v>1</v>
      </c>
      <c r="B12" s="23" t="s">
        <v>10</v>
      </c>
      <c r="C12" s="23"/>
      <c r="D12" s="23"/>
      <c r="G12" s="11">
        <f>I11-(I11-I13)*((H11-H12)/(H11-H13))</f>
        <v>0.3771428571428571</v>
      </c>
      <c r="H12" s="12">
        <f>E10</f>
        <v>1.0571428571428572</v>
      </c>
      <c r="I12" s="13"/>
    </row>
    <row r="13" spans="2:9" s="3" customFormat="1" ht="13.5" thickBot="1">
      <c r="B13" s="25" t="s">
        <v>12</v>
      </c>
      <c r="C13" s="3" t="s">
        <v>78</v>
      </c>
      <c r="D13" s="18"/>
      <c r="G13" s="15"/>
      <c r="H13" s="16">
        <f>H9</f>
        <v>1.1</v>
      </c>
      <c r="I13" s="17">
        <v>0.39</v>
      </c>
    </row>
    <row r="14" spans="2:4" s="3" customFormat="1" ht="14.25" thickBot="1" thickTop="1">
      <c r="B14" s="25" t="s">
        <v>12</v>
      </c>
      <c r="C14" s="3">
        <f>(0.4+0.6*(G21/400))*F7/I20*1000</f>
        <v>66.96141479099678</v>
      </c>
      <c r="D14" s="20" t="s">
        <v>13</v>
      </c>
    </row>
    <row r="15" spans="3:9" s="3" customFormat="1" ht="13.5" thickTop="1">
      <c r="C15" s="3" t="s">
        <v>14</v>
      </c>
      <c r="D15" s="18" t="s">
        <v>15</v>
      </c>
      <c r="G15" s="24" t="s">
        <v>16</v>
      </c>
      <c r="H15" s="9">
        <f>H11</f>
        <v>1</v>
      </c>
      <c r="I15" s="10">
        <v>0</v>
      </c>
    </row>
    <row r="16" spans="1:9" s="3" customFormat="1" ht="12.75">
      <c r="A16" s="3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</v>
      </c>
      <c r="H16" s="12">
        <f>E10</f>
        <v>1.0571428571428572</v>
      </c>
      <c r="I16" s="13"/>
    </row>
    <row r="17" spans="2:9" s="3" customFormat="1" ht="13.5" thickBot="1">
      <c r="B17" s="25" t="s">
        <v>18</v>
      </c>
      <c r="C17" s="26" t="s">
        <v>19</v>
      </c>
      <c r="D17" s="23"/>
      <c r="G17" s="15"/>
      <c r="H17" s="16">
        <f>H13</f>
        <v>1.1</v>
      </c>
      <c r="I17" s="17">
        <v>0</v>
      </c>
    </row>
    <row r="18" spans="3:5" s="3" customFormat="1" ht="14.25" thickBot="1" thickTop="1">
      <c r="C18" s="25" t="s">
        <v>20</v>
      </c>
      <c r="D18" s="27">
        <f>(G24*($G$23+$I$23)*$F$7^2)</f>
        <v>8.31285</v>
      </c>
      <c r="E18" s="3" t="s">
        <v>21</v>
      </c>
    </row>
    <row r="19" spans="3:9" s="3" customFormat="1" ht="14.25" thickBot="1" thickTop="1">
      <c r="C19" s="25" t="s">
        <v>22</v>
      </c>
      <c r="D19" s="27">
        <f>(G25*($G$23+$I$23)*$F$7^2)</f>
        <v>6.181349999999999</v>
      </c>
      <c r="E19" s="3" t="s">
        <v>21</v>
      </c>
      <c r="F19" s="28" t="s">
        <v>23</v>
      </c>
      <c r="G19" s="29" t="s">
        <v>24</v>
      </c>
      <c r="H19" s="29" t="s">
        <v>25</v>
      </c>
      <c r="I19" s="30" t="s">
        <v>26</v>
      </c>
    </row>
    <row r="20" spans="3:9" s="3" customFormat="1" ht="14.25" thickBot="1" thickTop="1">
      <c r="C20" s="25" t="s">
        <v>27</v>
      </c>
      <c r="D20" s="27">
        <f>(I24*($G$23+$I$23)*$F$7^2)</f>
        <v>8.92185</v>
      </c>
      <c r="E20" s="3" t="s">
        <v>21</v>
      </c>
      <c r="F20" s="31">
        <v>35</v>
      </c>
      <c r="G20" s="32">
        <v>45</v>
      </c>
      <c r="H20" s="33">
        <f>E10</f>
        <v>1.0571428571428572</v>
      </c>
      <c r="I20" s="34">
        <f>(F20-((F20-G20)*(2-H20)/(2-1)))</f>
        <v>44.42857142857143</v>
      </c>
    </row>
    <row r="21" spans="3:9" s="3" customFormat="1" ht="13.5" thickTop="1">
      <c r="C21" s="25" t="s">
        <v>28</v>
      </c>
      <c r="D21" s="27">
        <f>(I25*($G$23+$I$23)*$F$7^2)</f>
        <v>6.668549999999999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">
        <v>3</v>
      </c>
      <c r="B22" s="23" t="s">
        <v>30</v>
      </c>
      <c r="C22" s="23"/>
      <c r="D22" s="23"/>
      <c r="E22" s="23"/>
      <c r="F22" s="23"/>
    </row>
    <row r="23" spans="2:9" s="3" customFormat="1" ht="13.5" thickTop="1"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3:9" s="3" customFormat="1" ht="14.25">
      <c r="C24" s="3" t="s">
        <v>35</v>
      </c>
      <c r="D24" s="18">
        <f>G28*(G23+I23)*F7</f>
        <v>22.967999999999996</v>
      </c>
      <c r="E24" s="3" t="s">
        <v>36</v>
      </c>
      <c r="F24" s="39" t="s">
        <v>37</v>
      </c>
      <c r="G24" s="40">
        <v>0.039</v>
      </c>
      <c r="H24" s="41" t="s">
        <v>38</v>
      </c>
      <c r="I24" s="42">
        <f>G4</f>
        <v>0.04185714285714286</v>
      </c>
    </row>
    <row r="25" spans="3:9" s="3" customFormat="1" ht="15" thickBot="1">
      <c r="C25" s="3" t="s">
        <v>39</v>
      </c>
      <c r="D25" s="18">
        <f>G29*(G27+I27)*F7</f>
        <v>0</v>
      </c>
      <c r="E25" s="3" t="s">
        <v>36</v>
      </c>
      <c r="F25" s="43" t="s">
        <v>40</v>
      </c>
      <c r="G25" s="44">
        <v>0.029</v>
      </c>
      <c r="H25" s="45" t="s">
        <v>41</v>
      </c>
      <c r="I25" s="46">
        <f>G8</f>
        <v>0.031285714285714285</v>
      </c>
    </row>
    <row r="26" spans="3:5" s="3" customFormat="1" ht="14.25" thickBot="1" thickTop="1">
      <c r="C26" s="3" t="s">
        <v>42</v>
      </c>
      <c r="D26" s="18">
        <f>I28*(G27+I27)*F7</f>
        <v>21.924</v>
      </c>
      <c r="E26" s="3" t="s">
        <v>36</v>
      </c>
    </row>
    <row r="27" spans="3:9" s="3" customFormat="1" ht="13.5" thickTop="1">
      <c r="C27" s="3" t="s">
        <v>43</v>
      </c>
      <c r="D27" s="18">
        <f>I29*(G27+I27)*F7</f>
        <v>14.615999999999998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">
        <v>4</v>
      </c>
      <c r="B28" s="105" t="s">
        <v>46</v>
      </c>
      <c r="C28" s="105"/>
      <c r="D28" s="105"/>
      <c r="E28" s="105"/>
      <c r="F28" s="47" t="s">
        <v>47</v>
      </c>
      <c r="G28" s="40">
        <f>G12</f>
        <v>0.3771428571428571</v>
      </c>
      <c r="H28" s="48" t="s">
        <v>48</v>
      </c>
      <c r="I28" s="42">
        <v>0.36</v>
      </c>
    </row>
    <row r="29" spans="2:9" s="3" customFormat="1" ht="13.5" thickBot="1">
      <c r="B29" s="25" t="s">
        <v>49</v>
      </c>
      <c r="C29" s="23" t="s">
        <v>50</v>
      </c>
      <c r="D29" s="23"/>
      <c r="F29" s="15" t="s">
        <v>51</v>
      </c>
      <c r="G29" s="44">
        <f>G16</f>
        <v>0</v>
      </c>
      <c r="H29" s="16" t="s">
        <v>52</v>
      </c>
      <c r="I29" s="46">
        <v>0.24</v>
      </c>
    </row>
    <row r="30" spans="2:4" s="3" customFormat="1" ht="14.25" thickBot="1" thickTop="1">
      <c r="B30" s="25" t="s">
        <v>49</v>
      </c>
      <c r="C30" s="49">
        <f>0.25*I31*I32*I34*I33*1</f>
        <v>51.59885857500001</v>
      </c>
      <c r="D30" s="18" t="s">
        <v>36</v>
      </c>
    </row>
    <row r="31" spans="3:9" s="3" customFormat="1" ht="13.5" thickTop="1"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0.002022793021348351</v>
      </c>
      <c r="E34" s="3" t="s">
        <v>61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0.0014948257466712838</v>
      </c>
      <c r="E35" s="3" t="s">
        <v>82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0.0021748817784123255</v>
      </c>
      <c r="E36" s="3" t="s">
        <v>61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0.001614916281549333</v>
      </c>
      <c r="E37" s="3" t="s">
        <v>82</v>
      </c>
      <c r="F37" s="3">
        <v>0.0017</v>
      </c>
      <c r="H37" s="47" t="s">
        <v>67</v>
      </c>
      <c r="I37" s="13">
        <f>11.33*1000*1000</f>
        <v>11330000</v>
      </c>
    </row>
    <row r="38" spans="4:9" s="3" customFormat="1" ht="13.5" thickBot="1">
      <c r="D38" s="18"/>
      <c r="H38" s="15" t="s">
        <v>68</v>
      </c>
      <c r="I38" s="17">
        <f>260.87*1000*1000</f>
        <v>260870000</v>
      </c>
    </row>
    <row r="39" spans="4:7" s="3" customFormat="1" ht="15" thickTop="1">
      <c r="D39" s="96" t="s">
        <v>69</v>
      </c>
      <c r="E39" s="96" t="s">
        <v>70</v>
      </c>
      <c r="F39" s="96" t="s">
        <v>71</v>
      </c>
      <c r="G39" s="96" t="s">
        <v>72</v>
      </c>
    </row>
    <row r="40" spans="2:7" s="3" customFormat="1" ht="12.75">
      <c r="B40" s="25" t="s">
        <v>73</v>
      </c>
      <c r="C40" s="54">
        <f>D34*I36*1000*1000</f>
        <v>256.8947137112406</v>
      </c>
      <c r="D40" s="55">
        <f>50.27*1000/C40</f>
        <v>195.68327924608593</v>
      </c>
      <c r="E40" s="55">
        <f>78.54*1000/C40</f>
        <v>305.7283618855697</v>
      </c>
      <c r="F40" s="56">
        <f>113.09*1000/C40</f>
        <v>440.2192570109381</v>
      </c>
      <c r="G40" s="55">
        <f>153.94*1000/C40</f>
        <v>599.233817528197</v>
      </c>
    </row>
    <row r="41" spans="2:7" s="3" customFormat="1" ht="12.75">
      <c r="B41" s="25" t="s">
        <v>74</v>
      </c>
      <c r="C41" s="54">
        <f>F35*I36*1000*1000</f>
        <v>215.89999999999998</v>
      </c>
      <c r="D41" s="55">
        <f>50.27*1000/C41</f>
        <v>232.83927744326078</v>
      </c>
      <c r="E41" s="55">
        <f>78.54*1000/C41</f>
        <v>363.77952755905517</v>
      </c>
      <c r="F41" s="56">
        <f>113.09*1000/C41</f>
        <v>523.8073182028718</v>
      </c>
      <c r="G41" s="55">
        <f>153.94*1000/C41</f>
        <v>713.0152848540991</v>
      </c>
    </row>
    <row r="42" spans="2:7" s="3" customFormat="1" ht="12.75">
      <c r="B42" s="25" t="s">
        <v>75</v>
      </c>
      <c r="C42" s="54">
        <f>D36*I36*1000*1000</f>
        <v>276.20998585836537</v>
      </c>
      <c r="D42" s="55">
        <f>50.27*1000/C42</f>
        <v>181.9992128227304</v>
      </c>
      <c r="E42" s="55">
        <f>78.54*1000/C42</f>
        <v>284.3488795523622</v>
      </c>
      <c r="F42" s="56">
        <f>113.09*1000/C42</f>
        <v>409.4348712576603</v>
      </c>
      <c r="G42" s="55">
        <f>153.94*1000/C42</f>
        <v>557.3295966168912</v>
      </c>
    </row>
    <row r="43" spans="2:7" s="3" customFormat="1" ht="12.75">
      <c r="B43" s="25" t="s">
        <v>76</v>
      </c>
      <c r="C43" s="54">
        <f>F37*I36*1000*1000</f>
        <v>215.89999999999998</v>
      </c>
      <c r="D43" s="55">
        <f>50.27*1000/C43</f>
        <v>232.83927744326078</v>
      </c>
      <c r="E43" s="55">
        <f>78.54*1000/C43</f>
        <v>363.77952755905517</v>
      </c>
      <c r="F43" s="56">
        <f>113.09*1000/C43</f>
        <v>523.8073182028718</v>
      </c>
      <c r="G43" s="55">
        <f>153.94*1000/C43</f>
        <v>713.0152848540991</v>
      </c>
    </row>
    <row r="44" ht="18.75">
      <c r="A44" s="57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A1:I44"/>
  <sheetViews>
    <sheetView workbookViewId="0" topLeftCell="A14">
      <selection activeCell="J44" sqref="J44"/>
    </sheetView>
  </sheetViews>
  <sheetFormatPr defaultColWidth="9.140625" defaultRowHeight="12.75"/>
  <cols>
    <col min="1" max="1" width="4.7109375" style="58" customWidth="1"/>
    <col min="2" max="2" width="9.140625" style="58" customWidth="1"/>
    <col min="3" max="3" width="9.28125" style="58" bestFit="1" customWidth="1"/>
    <col min="4" max="4" width="9.140625" style="59" customWidth="1"/>
    <col min="5" max="5" width="9.140625" style="58" customWidth="1"/>
    <col min="6" max="6" width="10.8515625" style="58" customWidth="1"/>
    <col min="7" max="7" width="9.57421875" style="58" customWidth="1"/>
    <col min="8" max="8" width="11.421875" style="58" customWidth="1"/>
    <col min="9" max="9" width="9.140625" style="58" customWidth="1"/>
    <col min="10" max="16384" width="9.140625" style="60" customWidth="1"/>
  </cols>
  <sheetData>
    <row r="1" spans="2:4" s="97" customFormat="1" ht="22.5">
      <c r="B1" s="104" t="s">
        <v>91</v>
      </c>
      <c r="C1" s="104"/>
      <c r="D1" s="104"/>
    </row>
    <row r="2" s="3" customFormat="1" ht="13.5" thickBot="1">
      <c r="D2" s="18"/>
    </row>
    <row r="3" spans="3:9" s="3" customFormat="1" ht="13.5" thickTop="1">
      <c r="C3" s="25"/>
      <c r="D3" s="18"/>
      <c r="G3" s="94" t="s">
        <v>1</v>
      </c>
      <c r="H3" s="9">
        <v>1</v>
      </c>
      <c r="I3" s="10">
        <v>0.032</v>
      </c>
    </row>
    <row r="4" spans="3:9" s="3" customFormat="1" ht="12.75">
      <c r="C4" s="25"/>
      <c r="D4" s="23"/>
      <c r="G4" s="11">
        <f>I3-(I3-I5)*((H3-H4)/(H3-H5))</f>
        <v>0.03485714285714286</v>
      </c>
      <c r="H4" s="12">
        <f>E10</f>
        <v>1.0571428571428572</v>
      </c>
      <c r="I4" s="13"/>
    </row>
    <row r="5" spans="2:9" s="3" customFormat="1" ht="13.5" thickBot="1">
      <c r="B5" s="5"/>
      <c r="C5" s="6" t="s">
        <v>0</v>
      </c>
      <c r="D5" s="23"/>
      <c r="G5" s="15"/>
      <c r="H5" s="16">
        <v>1.1</v>
      </c>
      <c r="I5" s="17">
        <v>0.037</v>
      </c>
    </row>
    <row r="6" spans="2:6" s="3" customFormat="1" ht="14.25" thickBot="1" thickTop="1">
      <c r="B6" s="6" t="s">
        <v>77</v>
      </c>
      <c r="C6" s="5"/>
      <c r="F6" s="20"/>
    </row>
    <row r="7" spans="2:9" s="3" customFormat="1" ht="13.5" thickTop="1">
      <c r="B7" s="6" t="s">
        <v>4</v>
      </c>
      <c r="C7" s="14" t="s">
        <v>3</v>
      </c>
      <c r="D7" s="18" t="s">
        <v>4</v>
      </c>
      <c r="E7" s="25" t="s">
        <v>5</v>
      </c>
      <c r="F7" s="20">
        <v>3.5</v>
      </c>
      <c r="G7" s="95" t="s">
        <v>6</v>
      </c>
      <c r="H7" s="9">
        <f>H3</f>
        <v>1</v>
      </c>
      <c r="I7" s="10">
        <v>0.024</v>
      </c>
    </row>
    <row r="8" spans="2:9" s="3" customFormat="1" ht="12.75">
      <c r="B8" s="5"/>
      <c r="C8" s="4"/>
      <c r="D8" s="18"/>
      <c r="E8" s="25" t="s">
        <v>7</v>
      </c>
      <c r="F8" s="20">
        <v>3.7</v>
      </c>
      <c r="G8" s="11">
        <f>I7-(I7-I9)*((H7-H8)/(H7-H9))</f>
        <v>0.026285714285714284</v>
      </c>
      <c r="H8" s="12">
        <f>E10</f>
        <v>1.0571428571428572</v>
      </c>
      <c r="I8" s="13"/>
    </row>
    <row r="9" spans="2:9" s="3" customFormat="1" ht="13.5" thickBot="1">
      <c r="B9" s="20"/>
      <c r="C9" s="18" t="s">
        <v>0</v>
      </c>
      <c r="G9" s="15"/>
      <c r="H9" s="16">
        <f>H5</f>
        <v>1.1</v>
      </c>
      <c r="I9" s="17">
        <v>0.028</v>
      </c>
    </row>
    <row r="10" spans="4:6" s="3" customFormat="1" ht="14.25" thickBot="1" thickTop="1">
      <c r="D10" s="6" t="s">
        <v>8</v>
      </c>
      <c r="E10" s="21">
        <f>F8/F7</f>
        <v>1.0571428571428572</v>
      </c>
      <c r="F10" s="22"/>
    </row>
    <row r="11" spans="5:9" s="3" customFormat="1" ht="13.5" thickTop="1">
      <c r="E11" s="23"/>
      <c r="F11" s="18"/>
      <c r="G11" s="24" t="s">
        <v>9</v>
      </c>
      <c r="H11" s="9">
        <f>H7</f>
        <v>1</v>
      </c>
      <c r="I11" s="10">
        <v>0.33</v>
      </c>
    </row>
    <row r="12" spans="1:9" s="3" customFormat="1" ht="12.75">
      <c r="A12" s="36">
        <v>1</v>
      </c>
      <c r="B12" s="23" t="s">
        <v>10</v>
      </c>
      <c r="C12" s="23"/>
      <c r="D12" s="23"/>
      <c r="G12" s="11">
        <f>I11-(I11-I13)*((H11-H12)/(H11-H13))</f>
        <v>0.36428571428571427</v>
      </c>
      <c r="H12" s="12">
        <f>E10</f>
        <v>1.0571428571428572</v>
      </c>
      <c r="I12" s="13"/>
    </row>
    <row r="13" spans="1:9" s="3" customFormat="1" ht="13.5" thickBot="1">
      <c r="A13" s="36"/>
      <c r="B13" s="25" t="s">
        <v>12</v>
      </c>
      <c r="C13" s="3" t="s">
        <v>78</v>
      </c>
      <c r="D13" s="18"/>
      <c r="G13" s="15"/>
      <c r="H13" s="16">
        <f>H9</f>
        <v>1.1</v>
      </c>
      <c r="I13" s="17">
        <v>0.39</v>
      </c>
    </row>
    <row r="14" spans="1:4" s="3" customFormat="1" ht="14.25" thickBot="1" thickTop="1">
      <c r="A14" s="36"/>
      <c r="B14" s="25" t="s">
        <v>12</v>
      </c>
      <c r="C14" s="3">
        <f>(0.4+0.6*(G21/400))*F7/I20*1000</f>
        <v>66.96141479099678</v>
      </c>
      <c r="D14" s="20" t="s">
        <v>13</v>
      </c>
    </row>
    <row r="15" spans="1:9" s="3" customFormat="1" ht="13.5" thickTop="1">
      <c r="A15" s="36"/>
      <c r="C15" s="3" t="s">
        <v>14</v>
      </c>
      <c r="D15" s="18" t="s">
        <v>15</v>
      </c>
      <c r="G15" s="24" t="s">
        <v>16</v>
      </c>
      <c r="H15" s="9">
        <f>H11</f>
        <v>1</v>
      </c>
      <c r="I15" s="10">
        <v>0</v>
      </c>
    </row>
    <row r="16" spans="1:9" s="3" customFormat="1" ht="12.75">
      <c r="A16" s="36">
        <v>2</v>
      </c>
      <c r="B16" s="105" t="s">
        <v>17</v>
      </c>
      <c r="C16" s="105"/>
      <c r="D16" s="105"/>
      <c r="E16" s="105"/>
      <c r="F16" s="5"/>
      <c r="G16" s="11">
        <f>I15-(I15-I17)*((H15-H16)/(H15-H17))</f>
        <v>0</v>
      </c>
      <c r="H16" s="12">
        <f>E10</f>
        <v>1.0571428571428572</v>
      </c>
      <c r="I16" s="13"/>
    </row>
    <row r="17" spans="1:9" s="3" customFormat="1" ht="16.5" thickBot="1">
      <c r="A17" s="36"/>
      <c r="B17" s="25" t="s">
        <v>18</v>
      </c>
      <c r="C17" s="26" t="s">
        <v>80</v>
      </c>
      <c r="D17" s="23"/>
      <c r="G17" s="15"/>
      <c r="H17" s="16">
        <f>H13</f>
        <v>1.1</v>
      </c>
      <c r="I17" s="17">
        <v>0</v>
      </c>
    </row>
    <row r="18" spans="1:5" s="3" customFormat="1" ht="14.25" thickBot="1" thickTop="1">
      <c r="A18" s="36"/>
      <c r="C18" s="25" t="s">
        <v>20</v>
      </c>
      <c r="D18" s="27">
        <f>(G24*($G$23+$I$23)*$F$7^2)</f>
        <v>6.820799999999999</v>
      </c>
      <c r="E18" s="3" t="s">
        <v>21</v>
      </c>
    </row>
    <row r="19" spans="1:9" s="3" customFormat="1" ht="13.5" thickTop="1">
      <c r="A19" s="36"/>
      <c r="C19" s="25" t="s">
        <v>22</v>
      </c>
      <c r="D19" s="27">
        <f>(G25*($G$23+$I$23)*$F$7^2)</f>
        <v>5.1156</v>
      </c>
      <c r="E19" s="3" t="s">
        <v>21</v>
      </c>
      <c r="F19" s="52" t="s">
        <v>23</v>
      </c>
      <c r="G19" s="9" t="s">
        <v>24</v>
      </c>
      <c r="H19" s="9" t="s">
        <v>25</v>
      </c>
      <c r="I19" s="10" t="s">
        <v>26</v>
      </c>
    </row>
    <row r="20" spans="1:9" s="3" customFormat="1" ht="13.5" thickBot="1">
      <c r="A20" s="36"/>
      <c r="C20" s="25" t="s">
        <v>27</v>
      </c>
      <c r="D20" s="27">
        <f>(I24*($G$23+$I$23)*$F$7^2)</f>
        <v>7.429799999999999</v>
      </c>
      <c r="E20" s="3" t="s">
        <v>21</v>
      </c>
      <c r="F20" s="15">
        <v>35</v>
      </c>
      <c r="G20" s="16">
        <v>45</v>
      </c>
      <c r="H20" s="90">
        <f>E10</f>
        <v>1.0571428571428572</v>
      </c>
      <c r="I20" s="98">
        <f>(F20-((F20-G20)*(2-H20)/(2-1)))</f>
        <v>44.42857142857143</v>
      </c>
    </row>
    <row r="21" spans="1:9" s="3" customFormat="1" ht="13.5" thickTop="1">
      <c r="A21" s="36"/>
      <c r="C21" s="25" t="s">
        <v>28</v>
      </c>
      <c r="D21" s="27">
        <f>(I25*($G$23+$I$23)*$F$7^2)</f>
        <v>5.602799999999999</v>
      </c>
      <c r="E21" s="3" t="s">
        <v>21</v>
      </c>
      <c r="F21" s="25" t="s">
        <v>29</v>
      </c>
      <c r="G21" s="3">
        <v>300</v>
      </c>
      <c r="H21" s="35" t="s">
        <v>12</v>
      </c>
      <c r="I21" s="36">
        <f>150-8-15</f>
        <v>127</v>
      </c>
    </row>
    <row r="22" spans="1:6" s="3" customFormat="1" ht="13.5" thickBot="1">
      <c r="A22" s="36">
        <v>3</v>
      </c>
      <c r="B22" s="23" t="s">
        <v>30</v>
      </c>
      <c r="C22" s="23"/>
      <c r="D22" s="23"/>
      <c r="E22" s="23"/>
      <c r="F22" s="23"/>
    </row>
    <row r="23" spans="1:9" s="3" customFormat="1" ht="13.5" thickTop="1">
      <c r="A23" s="36"/>
      <c r="B23" s="25" t="s">
        <v>31</v>
      </c>
      <c r="C23" s="23" t="s">
        <v>32</v>
      </c>
      <c r="D23" s="23"/>
      <c r="F23" s="37" t="s">
        <v>33</v>
      </c>
      <c r="G23" s="9">
        <v>9.4</v>
      </c>
      <c r="H23" s="38" t="s">
        <v>34</v>
      </c>
      <c r="I23" s="10">
        <v>8</v>
      </c>
    </row>
    <row r="24" spans="1:9" s="3" customFormat="1" ht="14.25">
      <c r="A24" s="36"/>
      <c r="C24" s="3" t="s">
        <v>35</v>
      </c>
      <c r="D24" s="18">
        <f>G28*(G23+I23)*F7</f>
        <v>20.097</v>
      </c>
      <c r="E24" s="3" t="s">
        <v>36</v>
      </c>
      <c r="F24" s="39" t="s">
        <v>37</v>
      </c>
      <c r="G24" s="40">
        <v>0.032</v>
      </c>
      <c r="H24" s="41" t="s">
        <v>81</v>
      </c>
      <c r="I24" s="42">
        <f>G4</f>
        <v>0.03485714285714286</v>
      </c>
    </row>
    <row r="25" spans="1:9" s="3" customFormat="1" ht="15" thickBot="1">
      <c r="A25" s="36"/>
      <c r="C25" s="3" t="s">
        <v>39</v>
      </c>
      <c r="D25" s="18">
        <f>G29*(G27+I27)*F7</f>
        <v>0</v>
      </c>
      <c r="E25" s="3" t="s">
        <v>36</v>
      </c>
      <c r="F25" s="43" t="s">
        <v>40</v>
      </c>
      <c r="G25" s="44">
        <v>0.024</v>
      </c>
      <c r="H25" s="45" t="s">
        <v>41</v>
      </c>
      <c r="I25" s="46">
        <f>G8</f>
        <v>0.026285714285714284</v>
      </c>
    </row>
    <row r="26" spans="1:5" s="3" customFormat="1" ht="14.25" thickBot="1" thickTop="1">
      <c r="A26" s="36"/>
      <c r="C26" s="3" t="s">
        <v>42</v>
      </c>
      <c r="D26" s="18">
        <f>I28*(G27+I27)*F7</f>
        <v>20.097</v>
      </c>
      <c r="E26" s="3" t="s">
        <v>36</v>
      </c>
    </row>
    <row r="27" spans="1:9" s="3" customFormat="1" ht="13.5" thickTop="1">
      <c r="A27" s="36"/>
      <c r="C27" s="3" t="s">
        <v>43</v>
      </c>
      <c r="D27" s="18">
        <f>I29*(G27+I27)*F7</f>
        <v>0</v>
      </c>
      <c r="E27" s="3" t="s">
        <v>36</v>
      </c>
      <c r="F27" s="37" t="s">
        <v>44</v>
      </c>
      <c r="G27" s="9">
        <f>G23</f>
        <v>9.4</v>
      </c>
      <c r="H27" s="38" t="s">
        <v>45</v>
      </c>
      <c r="I27" s="10">
        <f>I23</f>
        <v>8</v>
      </c>
    </row>
    <row r="28" spans="1:9" s="3" customFormat="1" ht="12.75">
      <c r="A28" s="36">
        <v>4</v>
      </c>
      <c r="B28" s="105" t="s">
        <v>46</v>
      </c>
      <c r="C28" s="105"/>
      <c r="D28" s="105"/>
      <c r="E28" s="105"/>
      <c r="F28" s="47" t="s">
        <v>47</v>
      </c>
      <c r="G28" s="40">
        <v>0.33</v>
      </c>
      <c r="H28" s="48" t="s">
        <v>48</v>
      </c>
      <c r="I28" s="42">
        <v>0.33</v>
      </c>
    </row>
    <row r="29" spans="1:9" s="3" customFormat="1" ht="13.5" thickBot="1">
      <c r="A29" s="36"/>
      <c r="B29" s="25" t="s">
        <v>49</v>
      </c>
      <c r="C29" s="23" t="s">
        <v>50</v>
      </c>
      <c r="D29" s="23"/>
      <c r="F29" s="15" t="s">
        <v>51</v>
      </c>
      <c r="G29" s="44">
        <f>G16</f>
        <v>0</v>
      </c>
      <c r="H29" s="16" t="s">
        <v>52</v>
      </c>
      <c r="I29" s="46">
        <v>0</v>
      </c>
    </row>
    <row r="30" spans="1:4" s="3" customFormat="1" ht="14.25" thickBot="1" thickTop="1">
      <c r="A30" s="36"/>
      <c r="B30" s="25" t="s">
        <v>49</v>
      </c>
      <c r="C30" s="49">
        <f>0.25*I31*I32*I34*I33*1</f>
        <v>51.59885857500001</v>
      </c>
      <c r="D30" s="18" t="s">
        <v>36</v>
      </c>
    </row>
    <row r="31" spans="1:9" s="3" customFormat="1" ht="13.5" thickTop="1">
      <c r="A31" s="36"/>
      <c r="C31" s="3" t="s">
        <v>53</v>
      </c>
      <c r="D31" s="18" t="s">
        <v>15</v>
      </c>
      <c r="H31" s="50" t="s">
        <v>54</v>
      </c>
      <c r="I31" s="10">
        <v>1003</v>
      </c>
    </row>
    <row r="32" spans="1:9" s="3" customFormat="1" ht="12.75">
      <c r="A32" s="36">
        <v>5</v>
      </c>
      <c r="B32" s="20" t="s">
        <v>55</v>
      </c>
      <c r="C32" s="20"/>
      <c r="D32" s="20"/>
      <c r="E32" s="20"/>
      <c r="H32" s="47" t="s">
        <v>56</v>
      </c>
      <c r="I32" s="13">
        <f>(1+50*0.002)</f>
        <v>1.1</v>
      </c>
    </row>
    <row r="33" spans="2:9" s="3" customFormat="1" ht="12.75">
      <c r="B33" s="25" t="s">
        <v>57</v>
      </c>
      <c r="C33" s="23" t="s">
        <v>58</v>
      </c>
      <c r="D33" s="23"/>
      <c r="E33" s="23"/>
      <c r="F33" s="23"/>
      <c r="H33" s="51" t="s">
        <v>59</v>
      </c>
      <c r="I33" s="13">
        <f>I21/1000</f>
        <v>0.127</v>
      </c>
    </row>
    <row r="34" spans="3:9" s="3" customFormat="1" ht="13.5" thickBot="1">
      <c r="C34" s="3" t="s">
        <v>60</v>
      </c>
      <c r="D34" s="23">
        <f>(1-((1-(2*D18*1000/($I$36^2*$I$37)))^0.5))*($I$37/$I$38)</f>
        <v>0.001652515364636811</v>
      </c>
      <c r="E34" s="3" t="s">
        <v>82</v>
      </c>
      <c r="F34" s="3">
        <v>0.0017</v>
      </c>
      <c r="H34" s="15" t="s">
        <v>62</v>
      </c>
      <c r="I34" s="46">
        <f>1.6-I33</f>
        <v>1.473</v>
      </c>
    </row>
    <row r="35" spans="3:6" s="3" customFormat="1" ht="14.25" thickBot="1" thickTop="1">
      <c r="C35" s="3" t="s">
        <v>63</v>
      </c>
      <c r="D35" s="23">
        <f>(1-((1-(2*D19*1000/($I$36^2*$I$37)))^0.5))*($I$37/$I$38)</f>
        <v>0.0012333191767717573</v>
      </c>
      <c r="E35" s="3" t="s">
        <v>82</v>
      </c>
      <c r="F35" s="3">
        <v>0.0017</v>
      </c>
    </row>
    <row r="36" spans="3:9" s="3" customFormat="1" ht="13.5" thickTop="1">
      <c r="C36" s="3" t="s">
        <v>64</v>
      </c>
      <c r="D36" s="23">
        <f>(1-((1-(2*D20*1000/($I$36^2*$I$37)))^0.5))*($I$37/$I$38)</f>
        <v>0.0018032512938049618</v>
      </c>
      <c r="E36" s="3" t="s">
        <v>61</v>
      </c>
      <c r="F36" s="3">
        <v>0.0017</v>
      </c>
      <c r="H36" s="52" t="s">
        <v>65</v>
      </c>
      <c r="I36" s="10">
        <f>I33</f>
        <v>0.127</v>
      </c>
    </row>
    <row r="37" spans="3:9" s="3" customFormat="1" ht="12.75">
      <c r="C37" s="3" t="s">
        <v>66</v>
      </c>
      <c r="D37" s="23">
        <f>(1-((1-(2*D21*1000/($I$36^2*$I$37)))^0.5))*($I$37/$I$38)</f>
        <v>0.0013526633822710272</v>
      </c>
      <c r="E37" s="3" t="s">
        <v>82</v>
      </c>
      <c r="F37" s="3">
        <v>0.0017</v>
      </c>
      <c r="H37" s="47" t="s">
        <v>67</v>
      </c>
      <c r="I37" s="13">
        <f>11.33*1000*1000</f>
        <v>11330000</v>
      </c>
    </row>
    <row r="38" spans="8:9" s="3" customFormat="1" ht="13.5" thickBot="1">
      <c r="H38" s="15" t="s">
        <v>68</v>
      </c>
      <c r="I38" s="17">
        <f>260.87*1000*1000</f>
        <v>260870000</v>
      </c>
    </row>
    <row r="39" spans="1:8" s="3" customFormat="1" ht="15" thickTop="1">
      <c r="A39" s="4"/>
      <c r="B39" s="4"/>
      <c r="C39" s="4"/>
      <c r="D39" s="99" t="s">
        <v>69</v>
      </c>
      <c r="E39" s="99" t="s">
        <v>70</v>
      </c>
      <c r="F39" s="99" t="s">
        <v>71</v>
      </c>
      <c r="G39" s="99" t="s">
        <v>72</v>
      </c>
      <c r="H39" s="4"/>
    </row>
    <row r="40" spans="1:8" s="3" customFormat="1" ht="12.75">
      <c r="A40" s="4"/>
      <c r="B40" s="5" t="s">
        <v>73</v>
      </c>
      <c r="C40" s="100">
        <f>F34*I36*1000*1000</f>
        <v>215.89999999999998</v>
      </c>
      <c r="D40" s="56">
        <f>50.27*1000/C40</f>
        <v>232.83927744326078</v>
      </c>
      <c r="E40" s="56">
        <f>78.54*1000/C40</f>
        <v>363.77952755905517</v>
      </c>
      <c r="F40" s="56">
        <f>113.09*1000/C40</f>
        <v>523.8073182028718</v>
      </c>
      <c r="G40" s="56">
        <f>153.94*1000/C40</f>
        <v>713.0152848540991</v>
      </c>
      <c r="H40" s="4"/>
    </row>
    <row r="41" spans="1:8" s="3" customFormat="1" ht="12.75">
      <c r="A41" s="4"/>
      <c r="B41" s="5" t="s">
        <v>74</v>
      </c>
      <c r="C41" s="100">
        <f>F35*I36*1000*1000</f>
        <v>215.89999999999998</v>
      </c>
      <c r="D41" s="56">
        <f>50.27*1000/C41</f>
        <v>232.83927744326078</v>
      </c>
      <c r="E41" s="56">
        <f>78.54*1000/C41</f>
        <v>363.77952755905517</v>
      </c>
      <c r="F41" s="56">
        <f>113.09*1000/C41</f>
        <v>523.8073182028718</v>
      </c>
      <c r="G41" s="56">
        <f>153.94*1000/C41</f>
        <v>713.0152848540991</v>
      </c>
      <c r="H41" s="4"/>
    </row>
    <row r="42" spans="1:8" s="3" customFormat="1" ht="12.75">
      <c r="A42" s="4"/>
      <c r="B42" s="5" t="s">
        <v>75</v>
      </c>
      <c r="C42" s="100">
        <f>D36*I36*1000*1000</f>
        <v>229.01291431323014</v>
      </c>
      <c r="D42" s="56">
        <f>50.27*1000/C42</f>
        <v>219.5072716783286</v>
      </c>
      <c r="E42" s="56">
        <f>78.54*1000/C42</f>
        <v>342.9500918562946</v>
      </c>
      <c r="F42" s="56">
        <f>113.09*1000/C42</f>
        <v>493.81494637163684</v>
      </c>
      <c r="G42" s="56">
        <f>153.94*1000/C42</f>
        <v>672.189166543901</v>
      </c>
      <c r="H42" s="4"/>
    </row>
    <row r="43" spans="1:8" s="3" customFormat="1" ht="12.75">
      <c r="A43" s="4"/>
      <c r="B43" s="5" t="s">
        <v>76</v>
      </c>
      <c r="C43" s="100">
        <f>F37*I36*1000*1000</f>
        <v>215.89999999999998</v>
      </c>
      <c r="D43" s="56">
        <f>50.27*1000/C43</f>
        <v>232.83927744326078</v>
      </c>
      <c r="E43" s="56">
        <f>78.54*1000/C43</f>
        <v>363.77952755905517</v>
      </c>
      <c r="F43" s="56">
        <f>113.09*1000/C43</f>
        <v>523.8073182028718</v>
      </c>
      <c r="G43" s="56">
        <f>153.94*1000/C43</f>
        <v>713.0152848540991</v>
      </c>
      <c r="H43" s="4"/>
    </row>
    <row r="44" spans="1:8" ht="18.75">
      <c r="A44" s="101"/>
      <c r="B44" s="102"/>
      <c r="C44" s="102"/>
      <c r="D44" s="103"/>
      <c r="E44" s="102"/>
      <c r="F44" s="102"/>
      <c r="G44" s="102"/>
      <c r="H44" s="102"/>
    </row>
  </sheetData>
  <mergeCells count="3">
    <mergeCell ref="B1:D1"/>
    <mergeCell ref="B16:E16"/>
    <mergeCell ref="B28:E2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2007-12-07T05:08:15Z</cp:lastPrinted>
  <dcterms:created xsi:type="dcterms:W3CDTF">2007-11-27T03:16:30Z</dcterms:created>
  <dcterms:modified xsi:type="dcterms:W3CDTF">2008-02-23T03:35:47Z</dcterms:modified>
  <cp:category/>
  <cp:version/>
  <cp:contentType/>
  <cp:contentStatus/>
</cp:coreProperties>
</file>